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filterPrivacy="1"/>
  <xr:revisionPtr revIDLastSave="0" documentId="13_ncr:40009_{1F544F9A-1C48-4F0D-AA84-CC27952B78CE}" xr6:coauthVersionLast="37" xr6:coauthVersionMax="37" xr10:uidLastSave="{00000000-0000-0000-0000-000000000000}"/>
  <bookViews>
    <workbookView xWindow="0" yWindow="0" windowWidth="28800" windowHeight="13305" tabRatio="720"/>
  </bookViews>
  <sheets>
    <sheet name="Terms and Search Disclaimer" sheetId="16" r:id="rId1"/>
    <sheet name="Sorted by Risk wDescriptions" sheetId="15" r:id="rId2"/>
    <sheet name="Audit Descriptions" sheetId="12" r:id="rId3"/>
    <sheet name="Sort by Risk Score" sheetId="13" r:id="rId4"/>
    <sheet name="Risk Scores" sheetId="2" r:id="rId5"/>
    <sheet name="Risk Areas" sheetId="1" r:id="rId6"/>
    <sheet name="Store Self Audits" sheetId="14" r:id="rId7"/>
  </sheets>
  <definedNames>
    <definedName name="_xlnm.Print_Area" localSheetId="4">'Risk Scores'!$A$4:$W$78</definedName>
    <definedName name="_xlnm.Print_Area" localSheetId="3">'Sort by Risk Score'!$A$1:$G$64</definedName>
    <definedName name="TenToFour">'Risk Scores'!$X$8</definedName>
    <definedName name="ThreeToOne">'Risk Scores'!$Y$8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5" l="1"/>
  <c r="U71" i="2"/>
  <c r="U54" i="2"/>
  <c r="E17" i="15"/>
  <c r="G17" i="15"/>
  <c r="E42" i="15"/>
  <c r="F42" i="15"/>
  <c r="G42" i="15"/>
  <c r="E50" i="15"/>
  <c r="G50" i="15"/>
  <c r="E18" i="15"/>
  <c r="G18" i="15"/>
  <c r="E24" i="15"/>
  <c r="G24" i="15"/>
  <c r="E35" i="15"/>
  <c r="G35" i="15"/>
  <c r="E29" i="15"/>
  <c r="G29" i="15"/>
  <c r="E14" i="15"/>
  <c r="G14" i="15"/>
  <c r="E7" i="15"/>
  <c r="G7" i="15"/>
  <c r="E56" i="15"/>
  <c r="G56" i="15"/>
  <c r="E57" i="15"/>
  <c r="G57" i="15"/>
  <c r="E55" i="15"/>
  <c r="F55" i="15"/>
  <c r="G55" i="15"/>
  <c r="E51" i="15"/>
  <c r="F51" i="15"/>
  <c r="G51" i="15"/>
  <c r="E54" i="15"/>
  <c r="F54" i="15"/>
  <c r="G54" i="15"/>
  <c r="H54" i="15"/>
  <c r="E53" i="15"/>
  <c r="G53" i="15"/>
  <c r="E30" i="15"/>
  <c r="G30" i="15"/>
  <c r="E31" i="15"/>
  <c r="G31" i="15"/>
  <c r="E25" i="15"/>
  <c r="G25" i="15"/>
  <c r="E52" i="15"/>
  <c r="G52" i="15"/>
  <c r="H52" i="15"/>
  <c r="E5" i="15"/>
  <c r="G5" i="15"/>
  <c r="E44" i="15"/>
  <c r="G44" i="15"/>
  <c r="E11" i="15"/>
  <c r="F11" i="15"/>
  <c r="G11" i="15"/>
  <c r="E12" i="15"/>
  <c r="G12" i="15"/>
  <c r="E40" i="15"/>
  <c r="G40" i="15"/>
  <c r="H40" i="15"/>
  <c r="G10" i="15"/>
  <c r="E19" i="15"/>
  <c r="G19" i="15"/>
  <c r="E33" i="15"/>
  <c r="G33" i="15"/>
  <c r="E21" i="15"/>
  <c r="F21" i="15"/>
  <c r="G21" i="15"/>
  <c r="E36" i="15"/>
  <c r="G36" i="15"/>
  <c r="E48" i="15"/>
  <c r="G48" i="15"/>
  <c r="E26" i="15"/>
  <c r="G26" i="15"/>
  <c r="E15" i="15"/>
  <c r="G15" i="15"/>
  <c r="E49" i="15"/>
  <c r="G49" i="15"/>
  <c r="E34" i="15"/>
  <c r="G34" i="15"/>
  <c r="E8" i="15"/>
  <c r="F8" i="15"/>
  <c r="G8" i="15"/>
  <c r="E39" i="15"/>
  <c r="G39" i="15"/>
  <c r="E13" i="15"/>
  <c r="G13" i="15"/>
  <c r="E20" i="15"/>
  <c r="G20" i="15"/>
  <c r="H20" i="15"/>
  <c r="E22" i="15"/>
  <c r="G22" i="15"/>
  <c r="H22" i="15"/>
  <c r="E43" i="15"/>
  <c r="G43" i="15"/>
  <c r="E45" i="15"/>
  <c r="G45" i="15"/>
  <c r="E32" i="15"/>
  <c r="G32" i="15"/>
  <c r="E37" i="15"/>
  <c r="F37" i="15"/>
  <c r="G37" i="15"/>
  <c r="E38" i="15"/>
  <c r="F38" i="15"/>
  <c r="G38" i="15"/>
  <c r="E41" i="15"/>
  <c r="G41" i="15"/>
  <c r="E46" i="15"/>
  <c r="G46" i="15"/>
  <c r="E9" i="15"/>
  <c r="G9" i="15"/>
  <c r="E47" i="15"/>
  <c r="F47" i="15"/>
  <c r="G47" i="15"/>
  <c r="E27" i="15"/>
  <c r="G27" i="15"/>
  <c r="E23" i="15"/>
  <c r="G23" i="15"/>
  <c r="H23" i="15"/>
  <c r="E16" i="15"/>
  <c r="G16" i="15"/>
  <c r="H16" i="15"/>
  <c r="E6" i="15"/>
  <c r="G6" i="15"/>
  <c r="E28" i="15"/>
  <c r="G28" i="15"/>
  <c r="D28" i="13"/>
  <c r="D24" i="13"/>
  <c r="D17" i="13"/>
  <c r="D7" i="13"/>
  <c r="D29" i="13"/>
  <c r="D38" i="13"/>
  <c r="E38" i="13"/>
  <c r="D39" i="13"/>
  <c r="E39" i="13"/>
  <c r="D42" i="13"/>
  <c r="D47" i="13"/>
  <c r="D10" i="13"/>
  <c r="D48" i="13"/>
  <c r="D14" i="13"/>
  <c r="D21" i="13"/>
  <c r="D23" i="13"/>
  <c r="D44" i="13"/>
  <c r="D46" i="13"/>
  <c r="D33" i="13"/>
  <c r="D9" i="13"/>
  <c r="D40" i="13"/>
  <c r="D49" i="13"/>
  <c r="D27" i="13"/>
  <c r="D16" i="13"/>
  <c r="D50" i="13"/>
  <c r="D35" i="13"/>
  <c r="D22" i="13"/>
  <c r="D37" i="13"/>
  <c r="D18" i="13"/>
  <c r="D43" i="13"/>
  <c r="E43" i="13"/>
  <c r="D51" i="13"/>
  <c r="D19" i="13"/>
  <c r="D25" i="13"/>
  <c r="D36" i="13"/>
  <c r="D30" i="13"/>
  <c r="D15" i="13"/>
  <c r="D8" i="13"/>
  <c r="D57" i="13"/>
  <c r="D58" i="13"/>
  <c r="D56" i="13"/>
  <c r="E56" i="13"/>
  <c r="D52" i="13"/>
  <c r="E52" i="13"/>
  <c r="D55" i="13"/>
  <c r="E55" i="13"/>
  <c r="D54" i="13"/>
  <c r="D31" i="13"/>
  <c r="D32" i="13"/>
  <c r="D26" i="13"/>
  <c r="D53" i="13"/>
  <c r="D6" i="13"/>
  <c r="D45" i="13"/>
  <c r="D12" i="13"/>
  <c r="D13" i="13"/>
  <c r="D41" i="13"/>
  <c r="D11" i="13"/>
  <c r="D20" i="13"/>
  <c r="D34" i="13"/>
  <c r="U62" i="2"/>
  <c r="U8" i="2"/>
  <c r="U9" i="2"/>
  <c r="AB86" i="2" s="1"/>
  <c r="AB87" i="2" s="1"/>
  <c r="U10" i="2"/>
  <c r="U11" i="2"/>
  <c r="U12" i="2"/>
  <c r="U13" i="2"/>
  <c r="U14" i="2"/>
  <c r="U15" i="2"/>
  <c r="U16" i="2"/>
  <c r="U19" i="2"/>
  <c r="U20" i="2"/>
  <c r="U21" i="2"/>
  <c r="U22" i="2"/>
  <c r="U23" i="2"/>
  <c r="U24" i="2"/>
  <c r="U25" i="2"/>
  <c r="U26" i="2"/>
  <c r="U27" i="2"/>
  <c r="U28" i="2"/>
  <c r="U29" i="2"/>
  <c r="U30" i="2"/>
  <c r="U33" i="2"/>
  <c r="U34" i="2"/>
  <c r="U35" i="2"/>
  <c r="U36" i="2"/>
  <c r="U37" i="2"/>
  <c r="U38" i="2"/>
  <c r="U41" i="2"/>
  <c r="U42" i="2"/>
  <c r="U45" i="2"/>
  <c r="U46" i="2"/>
  <c r="U47" i="2"/>
  <c r="U48" i="2"/>
  <c r="U49" i="2"/>
  <c r="U52" i="2"/>
  <c r="U53" i="2"/>
  <c r="U57" i="2"/>
  <c r="U58" i="2"/>
  <c r="U59" i="2"/>
  <c r="U60" i="2"/>
  <c r="U61" i="2"/>
  <c r="U65" i="2"/>
  <c r="U82" i="2" s="1"/>
  <c r="U66" i="2"/>
  <c r="U67" i="2"/>
  <c r="U68" i="2"/>
  <c r="U69" i="2"/>
  <c r="U70" i="2"/>
  <c r="U74" i="2"/>
  <c r="U75" i="2"/>
  <c r="U76" i="2"/>
  <c r="U77" i="2"/>
  <c r="U78" i="2"/>
  <c r="F4" i="13"/>
  <c r="G4" i="13"/>
  <c r="U87" i="2"/>
  <c r="U89" i="2"/>
  <c r="U81" i="2"/>
  <c r="AB85" i="2"/>
  <c r="W34" i="2" s="1"/>
  <c r="U85" i="2"/>
  <c r="U86" i="2"/>
  <c r="U88" i="2"/>
  <c r="V10" i="2"/>
  <c r="F51" i="13" s="1"/>
  <c r="V77" i="2"/>
  <c r="V69" i="2"/>
  <c r="W76" i="2"/>
  <c r="W21" i="2"/>
  <c r="G56" i="13" s="1"/>
  <c r="W69" i="2"/>
  <c r="G10" i="13" s="1"/>
  <c r="W25" i="2"/>
  <c r="W27" i="2"/>
  <c r="A25" i="12" s="1"/>
  <c r="W30" i="2"/>
  <c r="V30" i="2"/>
  <c r="F45" i="13" s="1"/>
  <c r="B28" i="12"/>
  <c r="B44" i="15" s="1"/>
  <c r="A25" i="15"/>
  <c r="A66" i="12"/>
  <c r="A9" i="15" s="1"/>
  <c r="A19" i="12"/>
  <c r="A55" i="15" s="1"/>
  <c r="A72" i="12"/>
  <c r="A16" i="15" s="1"/>
  <c r="G17" i="13"/>
  <c r="W58" i="2"/>
  <c r="W24" i="2"/>
  <c r="W15" i="2"/>
  <c r="G15" i="13" s="1"/>
  <c r="W41" i="2"/>
  <c r="W49" i="2"/>
  <c r="W35" i="2"/>
  <c r="W60" i="2"/>
  <c r="G44" i="13" s="1"/>
  <c r="G45" i="13"/>
  <c r="A28" i="12"/>
  <c r="A44" i="15" s="1"/>
  <c r="A32" i="12"/>
  <c r="A12" i="15" s="1"/>
  <c r="G13" i="13"/>
  <c r="B66" i="12"/>
  <c r="B9" i="15" s="1"/>
  <c r="F10" i="13"/>
  <c r="F7" i="13"/>
  <c r="B73" i="12"/>
  <c r="B6" i="15" s="1"/>
  <c r="B8" i="12"/>
  <c r="B50" i="15" s="1"/>
  <c r="W65" i="2"/>
  <c r="W29" i="2"/>
  <c r="G6" i="13" s="1"/>
  <c r="W8" i="2"/>
  <c r="W68" i="2"/>
  <c r="A65" i="12" s="1"/>
  <c r="A46" i="15" s="1"/>
  <c r="W54" i="2"/>
  <c r="W11" i="2"/>
  <c r="W77" i="2"/>
  <c r="W22" i="2"/>
  <c r="G52" i="13" s="1"/>
  <c r="W20" i="2"/>
  <c r="G7" i="13"/>
  <c r="A73" i="12"/>
  <c r="A6" i="15" s="1"/>
  <c r="A27" i="12"/>
  <c r="A5" i="15"/>
  <c r="G35" i="13"/>
  <c r="A47" i="12"/>
  <c r="A34" i="15" s="1"/>
  <c r="A13" i="12"/>
  <c r="A14" i="15" s="1"/>
  <c r="A55" i="12"/>
  <c r="A20" i="15"/>
  <c r="G21" i="13"/>
  <c r="A18" i="12"/>
  <c r="A57" i="15" s="1"/>
  <c r="G58" i="13"/>
  <c r="A62" i="12"/>
  <c r="A37" i="15"/>
  <c r="G38" i="13"/>
  <c r="G18" i="13"/>
  <c r="A6" i="12"/>
  <c r="A17" i="15"/>
  <c r="G19" i="13"/>
  <c r="A9" i="12"/>
  <c r="A18" i="15" s="1"/>
  <c r="G41" i="13"/>
  <c r="A33" i="12"/>
  <c r="A40" i="15"/>
  <c r="G22" i="13"/>
  <c r="A39" i="12"/>
  <c r="A21" i="15" s="1"/>
  <c r="A22" i="12"/>
  <c r="A53" i="15" s="1"/>
  <c r="G54" i="13"/>
  <c r="G47" i="13" l="1"/>
  <c r="V24" i="2"/>
  <c r="V59" i="2"/>
  <c r="V21" i="2"/>
  <c r="V38" i="2"/>
  <c r="V71" i="2"/>
  <c r="V22" i="2"/>
  <c r="V62" i="2"/>
  <c r="V53" i="2"/>
  <c r="V11" i="2"/>
  <c r="V27" i="2"/>
  <c r="V36" i="2"/>
  <c r="V58" i="2"/>
  <c r="V15" i="2"/>
  <c r="V13" i="2"/>
  <c r="V70" i="2"/>
  <c r="V34" i="2"/>
  <c r="V78" i="2"/>
  <c r="V16" i="2"/>
  <c r="V52" i="2"/>
  <c r="V42" i="2"/>
  <c r="V23" i="2"/>
  <c r="V67" i="2"/>
  <c r="V12" i="2"/>
  <c r="V9" i="2"/>
  <c r="V57" i="2"/>
  <c r="V19" i="2"/>
  <c r="V74" i="2"/>
  <c r="V65" i="2"/>
  <c r="V28" i="2"/>
  <c r="V66" i="2"/>
  <c r="V8" i="2"/>
  <c r="V75" i="2"/>
  <c r="V29" i="2"/>
  <c r="V33" i="2"/>
  <c r="V14" i="2"/>
  <c r="V60" i="2"/>
  <c r="V41" i="2"/>
  <c r="V37" i="2"/>
  <c r="V49" i="2"/>
  <c r="V61" i="2"/>
  <c r="G26" i="13"/>
  <c r="V68" i="2"/>
  <c r="A23" i="12"/>
  <c r="A30" i="15" s="1"/>
  <c r="G31" i="13"/>
  <c r="V26" i="2"/>
  <c r="V54" i="2"/>
  <c r="V46" i="2"/>
  <c r="U83" i="2"/>
  <c r="U84" i="2"/>
  <c r="W9" i="2"/>
  <c r="W26" i="2"/>
  <c r="W19" i="2"/>
  <c r="W47" i="2"/>
  <c r="W36" i="2"/>
  <c r="W16" i="2"/>
  <c r="W38" i="2"/>
  <c r="W45" i="2"/>
  <c r="W48" i="2"/>
  <c r="W33" i="2"/>
  <c r="W13" i="2"/>
  <c r="W53" i="2"/>
  <c r="W52" i="2"/>
  <c r="W37" i="2"/>
  <c r="W10" i="2"/>
  <c r="W59" i="2"/>
  <c r="W67" i="2"/>
  <c r="W71" i="2"/>
  <c r="W78" i="2"/>
  <c r="AB88" i="2"/>
  <c r="W70" i="2"/>
  <c r="W12" i="2"/>
  <c r="W62" i="2"/>
  <c r="A20" i="12"/>
  <c r="A51" i="15" s="1"/>
  <c r="A57" i="12"/>
  <c r="A43" i="15" s="1"/>
  <c r="V35" i="2"/>
  <c r="V20" i="2"/>
  <c r="V25" i="2"/>
  <c r="V45" i="2"/>
  <c r="W14" i="2"/>
  <c r="W75" i="2"/>
  <c r="V76" i="2"/>
  <c r="V48" i="2"/>
  <c r="V47" i="2"/>
  <c r="W74" i="2"/>
  <c r="W57" i="2"/>
  <c r="W66" i="2"/>
  <c r="W46" i="2"/>
  <c r="W28" i="2"/>
  <c r="W23" i="2"/>
  <c r="W42" i="2"/>
  <c r="W61" i="2"/>
  <c r="A58" i="12" l="1"/>
  <c r="A45" i="15" s="1"/>
  <c r="G46" i="13"/>
  <c r="B45" i="12"/>
  <c r="B15" i="15" s="1"/>
  <c r="F16" i="13"/>
  <c r="G25" i="13"/>
  <c r="A10" i="12"/>
  <c r="A24" i="15" s="1"/>
  <c r="A31" i="12"/>
  <c r="A11" i="15" s="1"/>
  <c r="G12" i="13"/>
  <c r="G32" i="13"/>
  <c r="A24" i="12"/>
  <c r="A31" i="15" s="1"/>
  <c r="B70" i="12"/>
  <c r="B27" i="15" s="1"/>
  <c r="F28" i="13"/>
  <c r="B67" i="12"/>
  <c r="B47" i="15" s="1"/>
  <c r="F48" i="13"/>
  <c r="B34" i="12"/>
  <c r="B10" i="15" s="1"/>
  <c r="F11" i="13"/>
  <c r="G37" i="13"/>
  <c r="A40" i="12"/>
  <c r="A36" i="15" s="1"/>
  <c r="B43" i="12"/>
  <c r="B48" i="15" s="1"/>
  <c r="F49" i="13"/>
  <c r="A67" i="12"/>
  <c r="A47" i="15" s="1"/>
  <c r="G48" i="13"/>
  <c r="A64" i="12"/>
  <c r="A41" i="15" s="1"/>
  <c r="G42" i="13"/>
  <c r="A50" i="12"/>
  <c r="A8" i="15" s="1"/>
  <c r="G9" i="13"/>
  <c r="G50" i="13"/>
  <c r="A46" i="12"/>
  <c r="A49" i="15" s="1"/>
  <c r="A34" i="12"/>
  <c r="A10" i="15" s="1"/>
  <c r="G11" i="13"/>
  <c r="A7" i="12"/>
  <c r="A42" i="15" s="1"/>
  <c r="G43" i="13"/>
  <c r="B65" i="12"/>
  <c r="B46" i="15" s="1"/>
  <c r="F47" i="13"/>
  <c r="B35" i="12"/>
  <c r="B19" i="15" s="1"/>
  <c r="F20" i="13"/>
  <c r="F12" i="13"/>
  <c r="B31" i="12"/>
  <c r="B11" i="15" s="1"/>
  <c r="B63" i="12"/>
  <c r="B38" i="15" s="1"/>
  <c r="F39" i="13"/>
  <c r="F57" i="13"/>
  <c r="B17" i="12"/>
  <c r="B56" i="15" s="1"/>
  <c r="F42" i="13"/>
  <c r="B64" i="12"/>
  <c r="B41" i="15" s="1"/>
  <c r="F8" i="13"/>
  <c r="B14" i="12"/>
  <c r="B7" i="15" s="1"/>
  <c r="F36" i="13"/>
  <c r="B11" i="12"/>
  <c r="B35" i="15" s="1"/>
  <c r="F26" i="13"/>
  <c r="B25" i="12"/>
  <c r="B25" i="15" s="1"/>
  <c r="F52" i="13"/>
  <c r="B20" i="12"/>
  <c r="B51" i="15" s="1"/>
  <c r="F23" i="13"/>
  <c r="B56" i="12"/>
  <c r="B22" i="15" s="1"/>
  <c r="A44" i="12"/>
  <c r="A26" i="15" s="1"/>
  <c r="G27" i="13"/>
  <c r="A12" i="12"/>
  <c r="A29" i="15" s="1"/>
  <c r="G30" i="13"/>
  <c r="F27" i="13"/>
  <c r="B44" i="12"/>
  <c r="B26" i="15" s="1"/>
  <c r="F30" i="13"/>
  <c r="B12" i="12"/>
  <c r="B29" i="15" s="1"/>
  <c r="F25" i="13"/>
  <c r="B10" i="12"/>
  <c r="B24" i="15" s="1"/>
  <c r="B19" i="12"/>
  <c r="B55" i="15" s="1"/>
  <c r="F56" i="13"/>
  <c r="F50" i="13"/>
  <c r="B46" i="12"/>
  <c r="B49" i="15" s="1"/>
  <c r="G55" i="13"/>
  <c r="A21" i="12"/>
  <c r="A54" i="15" s="1"/>
  <c r="G14" i="13"/>
  <c r="A54" i="12"/>
  <c r="A13" i="15" s="1"/>
  <c r="F17" i="13"/>
  <c r="B72" i="12"/>
  <c r="B16" i="15" s="1"/>
  <c r="F31" i="13"/>
  <c r="B23" i="12"/>
  <c r="B30" i="15" s="1"/>
  <c r="G23" i="13"/>
  <c r="A56" i="12"/>
  <c r="A22" i="15" s="1"/>
  <c r="G40" i="13"/>
  <c r="A51" i="12"/>
  <c r="A39" i="15" s="1"/>
  <c r="A43" i="12"/>
  <c r="A48" i="15" s="1"/>
  <c r="G49" i="13"/>
  <c r="G16" i="13"/>
  <c r="A45" i="12"/>
  <c r="A15" i="15" s="1"/>
  <c r="F32" i="13"/>
  <c r="B24" i="12"/>
  <c r="B31" i="15" s="1"/>
  <c r="F22" i="13"/>
  <c r="B39" i="12"/>
  <c r="B21" i="15" s="1"/>
  <c r="F6" i="13"/>
  <c r="B27" i="12"/>
  <c r="B5" i="15" s="1"/>
  <c r="B26" i="12"/>
  <c r="B52" i="15" s="1"/>
  <c r="F53" i="13"/>
  <c r="F14" i="13"/>
  <c r="B54" i="12"/>
  <c r="B13" i="15" s="1"/>
  <c r="F55" i="13"/>
  <c r="B21" i="12"/>
  <c r="B54" i="15" s="1"/>
  <c r="F29" i="13"/>
  <c r="B74" i="12"/>
  <c r="B28" i="15" s="1"/>
  <c r="B13" i="12"/>
  <c r="B14" i="15" s="1"/>
  <c r="F15" i="13"/>
  <c r="B9" i="12"/>
  <c r="B18" i="15" s="1"/>
  <c r="F19" i="13"/>
  <c r="F54" i="13"/>
  <c r="B22" i="12"/>
  <c r="B53" i="15" s="1"/>
  <c r="B33" i="12"/>
  <c r="B40" i="15" s="1"/>
  <c r="F41" i="13"/>
  <c r="G20" i="13"/>
  <c r="A35" i="12"/>
  <c r="A19" i="15" s="1"/>
  <c r="A14" i="12"/>
  <c r="A7" i="15" s="1"/>
  <c r="G8" i="13"/>
  <c r="B47" i="12"/>
  <c r="B34" i="15" s="1"/>
  <c r="F35" i="13"/>
  <c r="F18" i="13"/>
  <c r="Y89" i="2"/>
  <c r="F87" i="2" s="1"/>
  <c r="B6" i="12"/>
  <c r="B17" i="15" s="1"/>
  <c r="Y87" i="2"/>
  <c r="F85" i="2" s="1"/>
  <c r="Y85" i="2"/>
  <c r="Y88" i="2"/>
  <c r="F86" i="2" s="1"/>
  <c r="Y86" i="2"/>
  <c r="F84" i="2" s="1"/>
  <c r="F9" i="13"/>
  <c r="B50" i="12"/>
  <c r="B8" i="15" s="1"/>
  <c r="F33" i="13"/>
  <c r="B59" i="12"/>
  <c r="B32" i="15" s="1"/>
  <c r="G39" i="13"/>
  <c r="A63" i="12"/>
  <c r="A38" i="15" s="1"/>
  <c r="A26" i="12"/>
  <c r="A52" i="15" s="1"/>
  <c r="G53" i="13"/>
  <c r="G28" i="13"/>
  <c r="A70" i="12"/>
  <c r="A27" i="15" s="1"/>
  <c r="A71" i="12"/>
  <c r="A23" i="15" s="1"/>
  <c r="G24" i="13"/>
  <c r="F58" i="13"/>
  <c r="B18" i="12"/>
  <c r="B57" i="15" s="1"/>
  <c r="A59" i="12"/>
  <c r="A32" i="15" s="1"/>
  <c r="G33" i="13"/>
  <c r="A74" i="12"/>
  <c r="A28" i="15" s="1"/>
  <c r="G29" i="13"/>
  <c r="G51" i="13"/>
  <c r="A8" i="12"/>
  <c r="A50" i="15" s="1"/>
  <c r="G36" i="13"/>
  <c r="A11" i="12"/>
  <c r="A35" i="15" s="1"/>
  <c r="G34" i="13"/>
  <c r="A36" i="12"/>
  <c r="A33" i="15" s="1"/>
  <c r="G57" i="13"/>
  <c r="A17" i="12"/>
  <c r="A56" i="15" s="1"/>
  <c r="B58" i="12"/>
  <c r="B45" i="15" s="1"/>
  <c r="F46" i="13"/>
  <c r="B57" i="12"/>
  <c r="B43" i="15" s="1"/>
  <c r="F44" i="13"/>
  <c r="B71" i="12"/>
  <c r="B23" i="15" s="1"/>
  <c r="F24" i="13"/>
  <c r="B62" i="12"/>
  <c r="B37" i="15" s="1"/>
  <c r="F38" i="13"/>
  <c r="B7" i="12"/>
  <c r="B42" i="15" s="1"/>
  <c r="F43" i="13"/>
  <c r="F37" i="13"/>
  <c r="B40" i="12"/>
  <c r="B36" i="15" s="1"/>
  <c r="F13" i="13"/>
  <c r="B32" i="12"/>
  <c r="B12" i="15" s="1"/>
  <c r="F21" i="13"/>
  <c r="B55" i="12"/>
  <c r="B20" i="15" s="1"/>
  <c r="B51" i="12"/>
  <c r="B39" i="15" s="1"/>
  <c r="F40" i="13"/>
  <c r="B36" i="12"/>
  <c r="B33" i="15" s="1"/>
  <c r="F34" i="13"/>
  <c r="Y90" i="2" l="1"/>
  <c r="F83" i="2"/>
  <c r="F88" i="2" l="1"/>
  <c r="G85" i="2" l="1"/>
  <c r="G86" i="2"/>
  <c r="G87" i="2"/>
  <c r="G84" i="2"/>
  <c r="G83" i="2"/>
  <c r="G88" i="2" l="1"/>
</calcChain>
</file>

<file path=xl/sharedStrings.xml><?xml version="1.0" encoding="utf-8"?>
<sst xmlns="http://schemas.openxmlformats.org/spreadsheetml/2006/main" count="589" uniqueCount="314">
  <si>
    <t>Risk Management</t>
  </si>
  <si>
    <t>Control</t>
  </si>
  <si>
    <t>Governance</t>
  </si>
  <si>
    <t>Reliability and Integrity of Financial &amp; Operational Information</t>
  </si>
  <si>
    <t>Effectiveness &amp; Efficiency of Operations</t>
  </si>
  <si>
    <t>Safeguarding of Assets</t>
  </si>
  <si>
    <t>Compliance with Laws, Regs &amp; Contracts</t>
  </si>
  <si>
    <t>Promoting Ethics &amp; Values</t>
  </si>
  <si>
    <t>Ensuring effective organizational performance mgmt &amp; accountability</t>
  </si>
  <si>
    <t>Coordinating activities of &amp; communicating info among board, external  auditors &amp; mgmt</t>
  </si>
  <si>
    <t>General Operations</t>
  </si>
  <si>
    <t>Safety</t>
  </si>
  <si>
    <t>CDL</t>
  </si>
  <si>
    <t>Stores</t>
  </si>
  <si>
    <t>Human Resources</t>
  </si>
  <si>
    <t>Store Self Audit</t>
  </si>
  <si>
    <t>Fraud</t>
  </si>
  <si>
    <t>Buyers</t>
  </si>
  <si>
    <t>Expense Reports</t>
  </si>
  <si>
    <t>FCPA</t>
  </si>
  <si>
    <t>PC Software</t>
  </si>
  <si>
    <t>Based on "International Standards for the Professional Practice of Internal Auditing"</t>
  </si>
  <si>
    <t>AUDIT UNIVERSE - RISK ASSESSMENT</t>
  </si>
  <si>
    <t>AUDITS</t>
  </si>
  <si>
    <t>Asset size, liquidity, or transaction volume</t>
  </si>
  <si>
    <t>Complexity or volatility of activities</t>
  </si>
  <si>
    <t>Degree of auto-mation</t>
  </si>
  <si>
    <t>Geograph-ical Dispersion</t>
  </si>
  <si>
    <t>Financial &amp; Economic conditions</t>
  </si>
  <si>
    <t>Competetive Conditions</t>
  </si>
  <si>
    <t>Impact of customers, suppliers. Govt regs.</t>
  </si>
  <si>
    <t>Organizational, operational, technological or economic changes</t>
  </si>
  <si>
    <t>Ethical climate, pressure on mgmt to meet objectives</t>
  </si>
  <si>
    <t>Competence, adequacy, integrity of personnel</t>
  </si>
  <si>
    <t>Mgmt judgments &amp; acctng estimates</t>
  </si>
  <si>
    <t>Adequacy &amp; effectiveness of system of internal controls</t>
  </si>
  <si>
    <t>Acceptance of audit findings &amp; corrective action taken</t>
  </si>
  <si>
    <t>Results of previous audits</t>
  </si>
  <si>
    <t>RISK SCORE</t>
  </si>
  <si>
    <t>Size, Complexity, Liquidity                             20%</t>
  </si>
  <si>
    <t>External Environment                   15%</t>
  </si>
  <si>
    <t>Internal Environment  15%</t>
  </si>
  <si>
    <t>Control Envir &amp; Management               20%</t>
  </si>
  <si>
    <t>Internal Control Systems                  15%</t>
  </si>
  <si>
    <t>Time Since Last Audit  15%</t>
  </si>
  <si>
    <t>AVE</t>
  </si>
  <si>
    <t>Risk Rating</t>
  </si>
  <si>
    <t>High</t>
  </si>
  <si>
    <t>Low</t>
  </si>
  <si>
    <t>n</t>
  </si>
  <si>
    <t>Points</t>
  </si>
  <si>
    <t>RISK RATING</t>
  </si>
  <si>
    <t>Range</t>
  </si>
  <si>
    <t>Food Service</t>
  </si>
  <si>
    <t>Public Relations</t>
  </si>
  <si>
    <t>`</t>
  </si>
  <si>
    <t>Fine Jewelry</t>
  </si>
  <si>
    <t>Merchandise Pick-up</t>
  </si>
  <si>
    <t>Emergency plans</t>
  </si>
  <si>
    <t>Housekeeping</t>
  </si>
  <si>
    <t>Overs/Shorts</t>
  </si>
  <si>
    <t>Markdowns</t>
  </si>
  <si>
    <t>CSKU</t>
  </si>
  <si>
    <t>Record Retention/Destr</t>
  </si>
  <si>
    <t>Business Continuity Plan</t>
  </si>
  <si>
    <t>Communicating Risk &amp; Control Information</t>
  </si>
  <si>
    <t>STORES</t>
  </si>
  <si>
    <t>Data Security</t>
  </si>
  <si>
    <t>Energy Management</t>
  </si>
  <si>
    <t>STDEV</t>
  </si>
  <si>
    <t>+1 STDEV</t>
  </si>
  <si>
    <t>-1 STDEV</t>
  </si>
  <si>
    <t>%</t>
  </si>
  <si>
    <t>WEIGHTED RISK FACTORS</t>
  </si>
  <si>
    <t>3 - Never audited        2 - Within 2 years                    1 - Within 1 year   0 - Current year</t>
  </si>
  <si>
    <t>HR</t>
  </si>
  <si>
    <t>Jewelry Operations</t>
  </si>
  <si>
    <t>Consolidated RTV's</t>
  </si>
  <si>
    <t>Order Picking/Stock Status</t>
  </si>
  <si>
    <t>Trailer Audits</t>
  </si>
  <si>
    <t>FOB</t>
  </si>
  <si>
    <t>Return Trailers</t>
  </si>
  <si>
    <t>HIPPA, Personal Information</t>
  </si>
  <si>
    <t>Background Checks</t>
  </si>
  <si>
    <t>06</t>
  </si>
  <si>
    <t>Whse/DC</t>
  </si>
  <si>
    <t>LP</t>
  </si>
  <si>
    <t>Stores/LP</t>
  </si>
  <si>
    <t>Safety/Asset Protection Comm.</t>
  </si>
  <si>
    <t>Password Security (EJ)</t>
  </si>
  <si>
    <t>PLU</t>
  </si>
  <si>
    <t>INFORMATION SERVICES</t>
  </si>
  <si>
    <t>HUMAN RESOURCES</t>
  </si>
  <si>
    <t>LOSS PREVENTION</t>
  </si>
  <si>
    <t>WAREHOUSE/DC</t>
  </si>
  <si>
    <t>Use of Bypass SKU</t>
  </si>
  <si>
    <t>PWC Audits</t>
  </si>
  <si>
    <t>Sauder returns</t>
  </si>
  <si>
    <t>REAL ESTATE &amp; DEVELOPMENT</t>
  </si>
  <si>
    <t>Procurement - Outside Svcs.</t>
  </si>
  <si>
    <t>CREDIT &amp; COLLECTIONS</t>
  </si>
  <si>
    <t>Protected Customer Info</t>
  </si>
  <si>
    <t>Call Center</t>
  </si>
  <si>
    <t>Bad checks</t>
  </si>
  <si>
    <t>Adjustments to Sales Audit</t>
  </si>
  <si>
    <t>Gift Card Orders &amp; Adjust.</t>
  </si>
  <si>
    <t>C&amp;C</t>
  </si>
  <si>
    <t>RE</t>
  </si>
  <si>
    <t>IS</t>
  </si>
  <si>
    <t>DESCRIPTION</t>
  </si>
  <si>
    <t>Assuring correct mdse is picked up by customer, reecored on log</t>
  </si>
  <si>
    <t>Security issues - receiving, transporting, check-in, daily accounting</t>
  </si>
  <si>
    <t>Are they meeting as scheduled? Effectiveness of committees</t>
  </si>
  <si>
    <t>Compliance with company policies and state/federal regulations - aisle widths, ADA accessibility, tripping hazards, escalators, etc.</t>
  </si>
  <si>
    <t>Proposal under consideration to merge these 2 functions</t>
  </si>
  <si>
    <t>Health Insurance Portability &amp; Accountability Act of 1996 - Medical Privacy Rule - national standards to protect the privacy of personal health information</t>
  </si>
  <si>
    <t>Any audit findings that require follow-up by IA?</t>
  </si>
  <si>
    <t>Adequate protection, appropriate destruction of paper and electronic data</t>
  </si>
  <si>
    <t>Proper site licenses, copyright compliance</t>
  </si>
  <si>
    <t>Overview of operations</t>
  </si>
  <si>
    <t>Proper currency conversions, any FCPA flags?</t>
  </si>
  <si>
    <t>Data security</t>
  </si>
  <si>
    <t>Accuracy, potential for fraud, impact on store sales</t>
  </si>
  <si>
    <t>Frequency, monitoring (part of RegisterMon?)</t>
  </si>
  <si>
    <t>Potential for process improvement</t>
  </si>
  <si>
    <t>Return Room (87/98) - security, accuracy, process improvement</t>
  </si>
  <si>
    <t>Ongoing audit</t>
  </si>
  <si>
    <t>Also other pricing issues - what drives sales?</t>
  </si>
  <si>
    <t>Accuracy, Content and packaging, Vendor complaints/SKU accuracy, store accountability and inventory</t>
  </si>
  <si>
    <t>Accuracy, process improvement - picking, put-away, location, verification</t>
  </si>
  <si>
    <t>Accuracy, store transfers, RTV's to 87, store returns to order picking, process improvement</t>
  </si>
  <si>
    <t>Correct terms, system defaults, receipt accuracy, RECDOC/Freight bill matching, store direct receipts.</t>
  </si>
  <si>
    <t>DL</t>
  </si>
  <si>
    <t>ST</t>
  </si>
  <si>
    <t>CC</t>
  </si>
  <si>
    <t>AF</t>
  </si>
  <si>
    <t>Distribution Logistics</t>
  </si>
  <si>
    <t>Loss Prevention/Risk Management</t>
  </si>
  <si>
    <t>Information Services</t>
  </si>
  <si>
    <t>Credit &amp; Collection</t>
  </si>
  <si>
    <t>Accounting &amp; Finance</t>
  </si>
  <si>
    <t>Real Estate &amp; Development</t>
  </si>
  <si>
    <t>Audit Number</t>
  </si>
  <si>
    <t>LOSS PREVENTION/RISK MGMT</t>
  </si>
  <si>
    <t>DISTRIBUTION LOGISTICS</t>
  </si>
  <si>
    <t>DL/AF</t>
  </si>
  <si>
    <t>Internet Sales &amp; Fulfillment</t>
  </si>
  <si>
    <t>IS/CC</t>
  </si>
  <si>
    <t>Housekeeping/Fire Safety/ADA</t>
  </si>
  <si>
    <t>Ergonomics, BBP, Confined Space Entry, RTK, LOTO, Machinery &amp; Machine Guarding</t>
  </si>
  <si>
    <t>Store Self Audits</t>
  </si>
  <si>
    <t>IS/ST</t>
  </si>
  <si>
    <t>PPE, Material Handling &amp; Storage, LOTO</t>
  </si>
  <si>
    <t>AG</t>
  </si>
  <si>
    <t>ADMIN &amp; GOVERNANCE</t>
  </si>
  <si>
    <t>Record Retention/Destruction</t>
  </si>
  <si>
    <t>Dept</t>
  </si>
  <si>
    <t>Audit Description</t>
  </si>
  <si>
    <t>AUDIT UNIVERSE - SORTED BY RISK SCORE</t>
  </si>
  <si>
    <t>FJ Return Room - Security</t>
  </si>
  <si>
    <t>Fire extinguishers, training, evacuation planning, sprinkler access and maintenance/Awareness training</t>
  </si>
  <si>
    <t>Means of egress</t>
  </si>
  <si>
    <t>Accuracy, Vendor/Buyer issues</t>
  </si>
  <si>
    <t>Fraud deterrent, interviews</t>
  </si>
  <si>
    <t>Bloodborne Pathogens, Right-to-Know, Lock-out/Tag-out</t>
  </si>
  <si>
    <t>STORE NO. ___________</t>
  </si>
  <si>
    <t xml:space="preserve">                STORE SELF AUDIT SCHEDULE</t>
  </si>
  <si>
    <t>PAGE   1   OF   1</t>
  </si>
  <si>
    <t>NO.</t>
  </si>
  <si>
    <t>AUDIT PROGRAM</t>
  </si>
  <si>
    <t>EFF.</t>
  </si>
  <si>
    <t>REV.</t>
  </si>
  <si>
    <t>FREQUENCY</t>
  </si>
  <si>
    <t xml:space="preserve">    FEB</t>
  </si>
  <si>
    <t xml:space="preserve">   MAR</t>
  </si>
  <si>
    <t xml:space="preserve">   APR</t>
  </si>
  <si>
    <t xml:space="preserve">   MAY</t>
  </si>
  <si>
    <t xml:space="preserve">  JUNE</t>
  </si>
  <si>
    <t xml:space="preserve">   JULY</t>
  </si>
  <si>
    <t xml:space="preserve">   AUG</t>
  </si>
  <si>
    <t xml:space="preserve">  SEPT</t>
  </si>
  <si>
    <t xml:space="preserve">   OCT</t>
  </si>
  <si>
    <t xml:space="preserve">   NOV</t>
  </si>
  <si>
    <t xml:space="preserve">   DEC</t>
  </si>
  <si>
    <t xml:space="preserve">   JAN</t>
  </si>
  <si>
    <t>003</t>
  </si>
  <si>
    <t>DATA SECURITY</t>
  </si>
  <si>
    <t>-</t>
  </si>
  <si>
    <t>QUARTERLY</t>
  </si>
  <si>
    <t>004</t>
  </si>
  <si>
    <t>DEPARTMENT MANAGERS</t>
  </si>
  <si>
    <t>SALES CONTROL OFFICE</t>
  </si>
  <si>
    <t>RECONCILIATION OF TERMINAL OPENING FUND</t>
  </si>
  <si>
    <t>SALES CONTROL OFFICE SECURITY</t>
  </si>
  <si>
    <t>PROCESSING TAX EXEMPT SALES</t>
  </si>
  <si>
    <t>]</t>
  </si>
  <si>
    <t>STATE TAX EXEMPT DOCUMENTATION</t>
  </si>
  <si>
    <t>REQUIRED POSTERS - FEDERAL</t>
  </si>
  <si>
    <t>ANNUALLY      1st QTR.</t>
  </si>
  <si>
    <t>]]</t>
  </si>
  <si>
    <t>REQUIRED POSTERS - STATE</t>
  </si>
  <si>
    <t>EMPLOYMENT ELIGIBILITY VERIFICATION     [I-9]</t>
  </si>
  <si>
    <t>SEMI-ANNUAL</t>
  </si>
  <si>
    <t>]]]</t>
  </si>
  <si>
    <t>EMPLOYMENT OF MINORS - STATE</t>
  </si>
  <si>
    <t>LAYAWAY SALES - JEWELRY</t>
  </si>
  <si>
    <t>801A</t>
  </si>
  <si>
    <t>LAYAWAY SALES &amp; HOLDS - CLEAN UP</t>
  </si>
  <si>
    <t>ANNUAL</t>
  </si>
  <si>
    <t>MERCHANDISE SECURITY - JEWELRY</t>
  </si>
  <si>
    <t>805</t>
  </si>
  <si>
    <t>JEWELRY REPAIR PROC - DEPARTMENT</t>
  </si>
  <si>
    <t>806</t>
  </si>
  <si>
    <t>RECEIVING DIRECT DELIVERIES OF FINE JEWELRY</t>
  </si>
  <si>
    <t>SUSPENDED</t>
  </si>
  <si>
    <t>VERIFYING FINE JEWELRY SHIPMENT</t>
  </si>
  <si>
    <t>FINE JEWELRY SHIPMENTS FROM STORES</t>
  </si>
  <si>
    <t>CONTROL OF DIAMONDS</t>
  </si>
  <si>
    <t>USE THE AUDIT PROGRAM APPLICABLE TO YOUR STATE</t>
  </si>
  <si>
    <t xml:space="preserve">STATE TAX EXEMPT DOCUMENTATION </t>
  </si>
  <si>
    <t>Commercial Driver's License - US Dept. of Transportation regulations</t>
  </si>
  <si>
    <t>See "Store Self Audits" tab</t>
  </si>
  <si>
    <t>Process improvement</t>
  </si>
  <si>
    <t>Do we have one? Is it adequate to deal with catastrophe?</t>
  </si>
  <si>
    <t>Construction Contracts, Facilities Management, Process Improvement, Procurement Process</t>
  </si>
  <si>
    <t>Proper bidding, execution of all terms &amp; conditions/ Operational improvements/Contract oversight</t>
  </si>
  <si>
    <t>Dept.</t>
  </si>
  <si>
    <t>Audit Name</t>
  </si>
  <si>
    <t>Bandit room, surveillance</t>
  </si>
  <si>
    <t>Incl. BT Customer Svc., QA team, "Closed" report</t>
  </si>
  <si>
    <t>Processed @ East, Controls?</t>
  </si>
  <si>
    <t>Who has authority, Controls?</t>
  </si>
  <si>
    <t>Store Security/Shortages/Fraud</t>
  </si>
  <si>
    <t>ACCOUNTING/FINANCIAL</t>
  </si>
  <si>
    <t>Vendor Accounts</t>
  </si>
  <si>
    <t>Repair Facility</t>
  </si>
  <si>
    <t>Store 98</t>
  </si>
  <si>
    <t>Ongoing to meet state regulatory requirements, part of DM audit</t>
  </si>
  <si>
    <t>Return of unused Promo cards, accounting</t>
  </si>
  <si>
    <t>Accounting for customer repairs, security</t>
  </si>
  <si>
    <t>Are stores accepting SPO returns? Accounting for damages</t>
  </si>
  <si>
    <t>Accuracy, process improvement</t>
  </si>
  <si>
    <t>Effectiveness of promotions, determining optimum price</t>
  </si>
  <si>
    <t>Risk Score</t>
  </si>
  <si>
    <t>AUDIT UNIVERSE - WITH AUDIT DESCRIPTIONS</t>
  </si>
  <si>
    <t>PPE, LOTO</t>
  </si>
  <si>
    <t>FJ Return Room Security</t>
  </si>
  <si>
    <t>ADMINISTRATION &amp; GOVERNANCE</t>
  </si>
  <si>
    <t>Repair Facility @ 98</t>
  </si>
  <si>
    <t>ACCOUNTING &amp; FINANCIAL</t>
  </si>
  <si>
    <t>Establishing and maintaining integrity of vendor accounts</t>
  </si>
  <si>
    <t>Upper 1/6th</t>
  </si>
  <si>
    <t xml:space="preserve">Lower 1/6th </t>
  </si>
  <si>
    <t>Average</t>
  </si>
  <si>
    <t>HIGH</t>
  </si>
  <si>
    <t>MED</t>
  </si>
  <si>
    <t>LOW</t>
  </si>
  <si>
    <t>Lower 1/6th</t>
  </si>
  <si>
    <t>Medium-Low</t>
  </si>
  <si>
    <t>Medium-High</t>
  </si>
  <si>
    <t>MED-HI</t>
  </si>
  <si>
    <t>MED-LO</t>
  </si>
  <si>
    <t>N=</t>
  </si>
  <si>
    <t>H - High    MH - Med-Hi  M - Med     ML - Med-Lo    L - Low</t>
  </si>
  <si>
    <t>Med Hi</t>
  </si>
  <si>
    <t>Med</t>
  </si>
  <si>
    <t>Med Lo</t>
  </si>
  <si>
    <t>Middle 2/3</t>
  </si>
  <si>
    <t>Foreign Corrupt Practices Act - are buyers in compliance with federal regulations?</t>
  </si>
  <si>
    <t>Incl. fake money orders + certified checks, Collection process</t>
  </si>
  <si>
    <t>Overview of operations, Adj to customer accts</t>
  </si>
  <si>
    <t>Are they effective?  Information kept confidential? State variations</t>
  </si>
  <si>
    <t>Personal Protective Equip. - hardhats, safety glasses, steel-toed shoes, etc./Forklifts/Lock-Out Tag-Out</t>
  </si>
  <si>
    <t>General application (HR)           Specific issues with Hearing Aid and Optical dpets.</t>
  </si>
  <si>
    <t>Super Users &amp; Security</t>
  </si>
  <si>
    <t>Sales Not Delivered</t>
  </si>
  <si>
    <t>Returns (Not Captured)</t>
  </si>
  <si>
    <t>Proper accounting for damaged returns - markdown or RTV</t>
  </si>
  <si>
    <t>Repair Facility - Store 98</t>
  </si>
  <si>
    <t>Payroll Integrity</t>
  </si>
  <si>
    <t>Pricing Isssues</t>
  </si>
  <si>
    <t>Sales not Delivered</t>
  </si>
  <si>
    <t>Returns not Captured</t>
  </si>
  <si>
    <t>Cost issues, code compliance, monitoring, procurement</t>
  </si>
  <si>
    <t>Correct inventory - not overvalued  Major issue with PWC</t>
  </si>
  <si>
    <t>MAX</t>
  </si>
  <si>
    <t>MIN</t>
  </si>
  <si>
    <t>DIFF</t>
  </si>
  <si>
    <t>INCREM.</t>
  </si>
  <si>
    <t>0-10 Scale</t>
  </si>
  <si>
    <t>Abso- lute</t>
  </si>
  <si>
    <t>Super Users &amp; Security'</t>
  </si>
  <si>
    <t>Control of ADMIN access to computer systems (PWC issue)</t>
  </si>
  <si>
    <t>PDS, Legal issues, System controls</t>
  </si>
  <si>
    <t>Fair Pay, Sexual Harassment, ADA, Withholding</t>
  </si>
  <si>
    <t>0 - 10 Scale</t>
  </si>
  <si>
    <t>Returns Not Captured</t>
  </si>
  <si>
    <t>Pricing Management</t>
  </si>
  <si>
    <t>07</t>
  </si>
  <si>
    <t>Credit Applications - Security</t>
  </si>
  <si>
    <t>Payroll Issues (request)</t>
  </si>
  <si>
    <t>Payroll Issues</t>
  </si>
  <si>
    <t>Request audit from R. Diehm</t>
  </si>
  <si>
    <t>Accuracy of records, file maintenance, updates, physical security, confidentiality</t>
  </si>
  <si>
    <t>Chain of custody, from customer to HSBC</t>
  </si>
  <si>
    <t>H,MH,M,ML,L</t>
  </si>
  <si>
    <t>Universal Waste</t>
  </si>
  <si>
    <t>Boscoverage</t>
  </si>
  <si>
    <t xml:space="preserve">Scanning merchandise off trailer at store, compare to manifest (ongoing) </t>
  </si>
  <si>
    <t>Password Security</t>
  </si>
  <si>
    <t>Are passwords secure?XYZ System contains sensitive information, access is supposed to be restricted</t>
  </si>
  <si>
    <t>YEAR ENDING JAN. 31, 20xx</t>
  </si>
  <si>
    <t>This document was obtained from the Internet by AuditNet® using advanced search techniques. The document is from a site which has not identified restrictions on permitted use and are sharing this information for the benefit of the audit community. However, while we have attempted to provide accurate information no representation is made or warranty given as to the completeness or accuracy of the document. In particular, you should be aware that the document may be incomplete, may contain errors, or may have become out of date. While every reasonable precaution has been taken in the preparation of this document, neither the author nor AuditNet® assumes responsibility for errors or omissions, or for damages resulting from the use of the information contained herein.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</si>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</sst>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70" formatCode="0.0"/>
    <numFmt numFmtId="171" formatCode="00"/>
  </numFmts>
  <fonts count="23">
    <font>
      <sz val="10"/>
      <name val="Arial"/>
    </font>
    <font>
      <sz val="10"/>
      <name val="Arial"/>
    </font>
    <font>
      <sz val="9"/>
      <name val="Arial"/>
      <family val="2"/>
    </font>
    <font>
      <b/>
      <sz val="10"/>
      <name val="Arial"/>
      <family val="2"/>
    </font>
    <font>
      <b/>
      <sz val="12"/>
      <name val="Arial"/>
      <family val="2"/>
    </font>
    <font>
      <b/>
      <sz val="14"/>
      <name val="Arial"/>
      <family val="2"/>
    </font>
    <font>
      <sz val="10"/>
      <name val="Arial"/>
      <family val="2"/>
    </font>
    <font>
      <b/>
      <sz val="10"/>
      <color indexed="10"/>
      <name val="Arial"/>
      <family val="2"/>
    </font>
    <font>
      <b/>
      <u/>
      <sz val="10"/>
      <name val="Arial"/>
      <family val="2"/>
    </font>
    <font>
      <sz val="14"/>
      <name val="Arial"/>
      <family val="2"/>
    </font>
    <font>
      <sz val="10"/>
      <color indexed="41"/>
      <name val="Arial"/>
      <family val="2"/>
    </font>
    <font>
      <u/>
      <sz val="10"/>
      <name val="Arial"/>
      <family val="2"/>
    </font>
    <font>
      <b/>
      <sz val="10"/>
      <name val="Arial MT"/>
      <family val="2"/>
    </font>
    <font>
      <b/>
      <u/>
      <sz val="10"/>
      <name val="Arial MT"/>
      <family val="2"/>
    </font>
    <font>
      <b/>
      <sz val="10"/>
      <name val="Arial MT"/>
    </font>
    <font>
      <sz val="10"/>
      <name val="Arial"/>
    </font>
    <font>
      <sz val="10"/>
      <name val="Arial MT"/>
      <family val="2"/>
    </font>
    <font>
      <sz val="10"/>
      <name val="Arial"/>
    </font>
    <font>
      <sz val="10"/>
      <name val="Arial MT"/>
    </font>
    <font>
      <sz val="10"/>
      <name val="Arial"/>
    </font>
    <font>
      <sz val="10"/>
      <name val="Wingdings"/>
      <charset val="2"/>
    </font>
    <font>
      <b/>
      <sz val="9"/>
      <name val="Arial"/>
      <family val="2"/>
    </font>
    <font>
      <sz val="8"/>
      <name val="Arial"/>
    </font>
  </fonts>
  <fills count="14">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gray0625">
        <fgColor indexed="63"/>
      </patternFill>
    </fill>
    <fill>
      <patternFill patternType="gray125">
        <fgColor indexed="8"/>
      </patternFill>
    </fill>
    <fill>
      <patternFill patternType="solid">
        <fgColor indexed="9"/>
        <bgColor indexed="63"/>
      </patternFill>
    </fill>
    <fill>
      <patternFill patternType="solid">
        <fgColor indexed="55"/>
        <bgColor indexed="64"/>
      </patternFill>
    </fill>
    <fill>
      <patternFill patternType="solid">
        <fgColor indexed="43"/>
        <bgColor indexed="64"/>
      </patternFill>
    </fill>
    <fill>
      <patternFill patternType="solid">
        <fgColor rgb="FFFFFF99"/>
        <bgColor indexed="64"/>
      </patternFill>
    </fill>
  </fills>
  <borders count="166">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top/>
      <bottom/>
      <diagonal/>
    </border>
    <border>
      <left style="double">
        <color indexed="64"/>
      </left>
      <right/>
      <top/>
      <bottom/>
      <diagonal/>
    </border>
    <border>
      <left style="double">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uble">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right style="thin">
        <color indexed="8"/>
      </right>
      <top style="double">
        <color indexed="8"/>
      </top>
      <bottom style="double">
        <color indexed="8"/>
      </bottom>
      <diagonal/>
    </border>
    <border>
      <left/>
      <right style="double">
        <color indexed="8"/>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diagonal/>
    </border>
    <border>
      <left style="double">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double">
        <color indexed="8"/>
      </right>
      <top/>
      <bottom style="thin">
        <color indexed="8"/>
      </bottom>
      <diagonal/>
    </border>
    <border>
      <left/>
      <right/>
      <top/>
      <bottom style="thin">
        <color indexed="8"/>
      </bottom>
      <diagonal/>
    </border>
    <border>
      <left style="double">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right style="thin">
        <color indexed="8"/>
      </right>
      <top style="thin">
        <color indexed="8"/>
      </top>
      <bottom style="thick">
        <color indexed="8"/>
      </bottom>
      <diagonal/>
    </border>
    <border>
      <left/>
      <right style="double">
        <color indexed="8"/>
      </right>
      <top style="thin">
        <color indexed="8"/>
      </top>
      <bottom style="thick">
        <color indexed="8"/>
      </bottom>
      <diagonal/>
    </border>
    <border>
      <left/>
      <right/>
      <top style="thin">
        <color indexed="8"/>
      </top>
      <bottom style="thick">
        <color indexed="8"/>
      </bottom>
      <diagonal/>
    </border>
    <border>
      <left style="double">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right style="thin">
        <color indexed="8"/>
      </right>
      <top style="thick">
        <color indexed="8"/>
      </top>
      <bottom style="thick">
        <color indexed="8"/>
      </bottom>
      <diagonal/>
    </border>
    <border>
      <left/>
      <right style="double">
        <color indexed="8"/>
      </right>
      <top style="thick">
        <color indexed="8"/>
      </top>
      <bottom style="thick">
        <color indexed="8"/>
      </bottom>
      <diagonal/>
    </border>
    <border>
      <left/>
      <right/>
      <top style="thick">
        <color indexed="8"/>
      </top>
      <bottom style="thick">
        <color indexed="8"/>
      </bottom>
      <diagonal/>
    </border>
    <border>
      <left style="double">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top/>
      <bottom style="thin">
        <color indexed="8"/>
      </bottom>
      <diagonal/>
    </border>
    <border>
      <left style="double">
        <color indexed="8"/>
      </left>
      <right style="thin">
        <color indexed="8"/>
      </right>
      <top/>
      <bottom/>
      <diagonal/>
    </border>
    <border>
      <left style="thin">
        <color indexed="8"/>
      </left>
      <right style="thin">
        <color indexed="8"/>
      </right>
      <top/>
      <bottom/>
      <diagonal/>
    </border>
    <border>
      <left style="thin">
        <color indexed="8"/>
      </left>
      <right style="double">
        <color indexed="8"/>
      </right>
      <top/>
      <bottom/>
      <diagonal/>
    </border>
    <border>
      <left style="thin">
        <color indexed="8"/>
      </left>
      <right/>
      <top/>
      <bottom/>
      <diagonal/>
    </border>
    <border>
      <left/>
      <right style="thin">
        <color indexed="8"/>
      </right>
      <top/>
      <bottom/>
      <diagonal/>
    </border>
    <border>
      <left/>
      <right style="double">
        <color indexed="8"/>
      </right>
      <top/>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double">
        <color indexed="8"/>
      </right>
      <top style="thin">
        <color indexed="8"/>
      </top>
      <bottom/>
      <diagonal/>
    </border>
    <border>
      <left style="double">
        <color indexed="8"/>
      </left>
      <right/>
      <top style="thick">
        <color indexed="8"/>
      </top>
      <bottom style="thick">
        <color indexed="8"/>
      </bottom>
      <diagonal/>
    </border>
    <border>
      <left style="double">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double">
        <color indexed="8"/>
      </right>
      <top style="thick">
        <color indexed="8"/>
      </top>
      <bottom style="thin">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ck">
        <color indexed="8"/>
      </top>
      <bottom/>
      <diagonal/>
    </border>
    <border>
      <left/>
      <right style="double">
        <color indexed="8"/>
      </right>
      <top style="thick">
        <color indexed="8"/>
      </top>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top style="double">
        <color indexed="64"/>
      </top>
      <bottom style="thin">
        <color indexed="64"/>
      </bottom>
      <diagonal/>
    </border>
    <border>
      <left/>
      <right/>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double">
        <color indexed="64"/>
      </right>
      <top/>
      <bottom/>
      <diagonal/>
    </border>
    <border>
      <left style="thin">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hair">
        <color indexed="64"/>
      </left>
      <right style="double">
        <color indexed="64"/>
      </right>
      <top/>
      <bottom style="hair">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style="hair">
        <color indexed="64"/>
      </right>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bottom style="double">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double">
        <color indexed="64"/>
      </left>
      <right/>
      <top/>
      <bottom style="hair">
        <color indexed="64"/>
      </bottom>
      <diagonal/>
    </border>
    <border>
      <left style="double">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8"/>
      </left>
      <right/>
      <top style="thin">
        <color indexed="8"/>
      </top>
      <bottom style="thin">
        <color indexed="8"/>
      </bottom>
      <diagonal/>
    </border>
    <border>
      <left style="double">
        <color indexed="8"/>
      </left>
      <right/>
      <top style="thin">
        <color indexed="8"/>
      </top>
      <bottom style="thick">
        <color indexed="8"/>
      </bottom>
      <diagonal/>
    </border>
  </borders>
  <cellStyleXfs count="2">
    <xf numFmtId="0" fontId="0" fillId="0" borderId="0"/>
    <xf numFmtId="9" fontId="1" fillId="0" borderId="0" applyFont="0" applyFill="0" applyBorder="0" applyAlignment="0" applyProtection="0"/>
  </cellStyleXfs>
  <cellXfs count="666">
    <xf numFmtId="0" fontId="0" fillId="0" borderId="0" xfId="0"/>
    <xf numFmtId="0" fontId="3" fillId="0" borderId="0" xfId="0" applyFont="1"/>
    <xf numFmtId="0" fontId="0" fillId="0" borderId="0" xfId="0" applyAlignment="1">
      <alignment wrapText="1"/>
    </xf>
    <xf numFmtId="0" fontId="0" fillId="0" borderId="0" xfId="0" applyAlignment="1">
      <alignment vertical="top" wrapText="1"/>
    </xf>
    <xf numFmtId="0" fontId="0" fillId="0" borderId="0" xfId="0" applyBorder="1"/>
    <xf numFmtId="0" fontId="0" fillId="0" borderId="1" xfId="0" applyBorder="1"/>
    <xf numFmtId="0" fontId="0" fillId="0" borderId="2" xfId="0" applyBorder="1"/>
    <xf numFmtId="0" fontId="0" fillId="0" borderId="3" xfId="0" applyBorder="1" applyAlignment="1">
      <alignment vertical="top" wrapText="1"/>
    </xf>
    <xf numFmtId="0" fontId="0" fillId="0" borderId="4" xfId="0" applyBorder="1"/>
    <xf numFmtId="0" fontId="0" fillId="0" borderId="5" xfId="0" applyBorder="1"/>
    <xf numFmtId="0" fontId="0" fillId="2" borderId="5" xfId="0" applyFill="1"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xf>
    <xf numFmtId="0" fontId="0" fillId="5" borderId="5" xfId="0" applyFill="1" applyBorder="1" applyAlignment="1">
      <alignment horizontal="center"/>
    </xf>
    <xf numFmtId="0" fontId="0" fillId="0" borderId="6" xfId="0" applyBorder="1" applyAlignment="1">
      <alignment wrapText="1"/>
    </xf>
    <xf numFmtId="0" fontId="0" fillId="2" borderId="7" xfId="0" applyFill="1" applyBorder="1" applyAlignment="1">
      <alignment horizontal="center"/>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xf numFmtId="0" fontId="3" fillId="0" borderId="0" xfId="0" applyFont="1" applyAlignment="1">
      <alignment vertical="top"/>
    </xf>
    <xf numFmtId="0" fontId="3" fillId="0" borderId="0" xfId="0" applyFont="1" applyAlignment="1">
      <alignment horizontal="right"/>
    </xf>
    <xf numFmtId="0" fontId="3" fillId="0" borderId="0" xfId="0" applyFont="1" applyAlignment="1">
      <alignment horizontal="center"/>
    </xf>
    <xf numFmtId="0" fontId="5" fillId="0" borderId="0" xfId="0" applyFont="1"/>
    <xf numFmtId="0" fontId="0" fillId="6" borderId="9" xfId="0" applyFill="1" applyBorder="1" applyAlignment="1">
      <alignment vertical="top" wrapText="1"/>
    </xf>
    <xf numFmtId="0" fontId="0" fillId="6" borderId="11" xfId="0" applyFill="1" applyBorder="1" applyAlignment="1">
      <alignment vertical="top" wrapText="1"/>
    </xf>
    <xf numFmtId="0" fontId="0" fillId="6" borderId="8" xfId="0" applyFill="1" applyBorder="1" applyAlignment="1">
      <alignment vertical="top" wrapText="1"/>
    </xf>
    <xf numFmtId="0" fontId="0" fillId="6" borderId="4" xfId="0" applyFill="1" applyBorder="1"/>
    <xf numFmtId="0" fontId="0" fillId="6" borderId="2" xfId="0" applyFill="1" applyBorder="1"/>
    <xf numFmtId="0" fontId="0" fillId="7" borderId="9" xfId="0" applyFill="1" applyBorder="1" applyAlignment="1">
      <alignment vertical="top" wrapText="1"/>
    </xf>
    <xf numFmtId="0" fontId="0" fillId="7" borderId="0" xfId="0" applyFill="1" applyBorder="1"/>
    <xf numFmtId="0" fontId="0" fillId="6" borderId="12" xfId="0" applyFill="1" applyBorder="1"/>
    <xf numFmtId="0" fontId="0" fillId="6" borderId="13" xfId="0" applyFill="1" applyBorder="1"/>
    <xf numFmtId="0" fontId="0" fillId="0" borderId="12" xfId="0" applyBorder="1"/>
    <xf numFmtId="0" fontId="0" fillId="0" borderId="13" xfId="0" applyBorder="1"/>
    <xf numFmtId="0" fontId="0" fillId="2" borderId="9" xfId="0" applyFill="1" applyBorder="1" applyAlignment="1">
      <alignment vertical="top" wrapText="1"/>
    </xf>
    <xf numFmtId="0" fontId="0" fillId="2" borderId="8" xfId="0" applyFill="1" applyBorder="1" applyAlignment="1">
      <alignment vertical="top" wrapText="1"/>
    </xf>
    <xf numFmtId="0" fontId="0" fillId="2" borderId="4" xfId="0" applyFill="1" applyBorder="1"/>
    <xf numFmtId="0" fontId="0" fillId="2" borderId="2" xfId="0" applyFill="1" applyBorder="1"/>
    <xf numFmtId="0" fontId="0" fillId="2" borderId="10" xfId="0" applyFill="1" applyBorder="1"/>
    <xf numFmtId="0" fontId="0" fillId="2" borderId="12" xfId="0" applyFill="1" applyBorder="1"/>
    <xf numFmtId="0" fontId="0" fillId="2" borderId="13" xfId="0" applyFill="1" applyBorder="1"/>
    <xf numFmtId="0" fontId="0" fillId="0" borderId="0" xfId="0" applyAlignment="1">
      <alignment horizontal="center"/>
    </xf>
    <xf numFmtId="0" fontId="0" fillId="0" borderId="14" xfId="0" applyBorder="1"/>
    <xf numFmtId="0" fontId="5" fillId="0" borderId="0" xfId="0" applyFont="1" applyAlignment="1">
      <alignment horizontal="center"/>
    </xf>
    <xf numFmtId="0" fontId="0" fillId="0" borderId="6" xfId="0" applyBorder="1"/>
    <xf numFmtId="0" fontId="0" fillId="0" borderId="15" xfId="0" applyBorder="1"/>
    <xf numFmtId="0" fontId="0" fillId="0" borderId="0" xfId="0" applyAlignment="1">
      <alignment vertical="top"/>
    </xf>
    <xf numFmtId="0" fontId="5"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right" vertical="top"/>
    </xf>
    <xf numFmtId="0" fontId="3" fillId="0" borderId="0" xfId="0" quotePrefix="1" applyFont="1" applyAlignment="1">
      <alignment horizontal="right" vertical="top"/>
    </xf>
    <xf numFmtId="0" fontId="0" fillId="0" borderId="6" xfId="0" applyBorder="1" applyAlignment="1">
      <alignment vertical="top" wrapText="1"/>
    </xf>
    <xf numFmtId="0" fontId="6" fillId="0" borderId="6" xfId="0" applyFont="1" applyBorder="1" applyAlignment="1">
      <alignment wrapText="1"/>
    </xf>
    <xf numFmtId="0" fontId="0" fillId="0" borderId="5" xfId="0" applyBorder="1" applyAlignment="1">
      <alignment horizontal="center"/>
    </xf>
    <xf numFmtId="0" fontId="0" fillId="0" borderId="9" xfId="0" applyBorder="1" applyAlignment="1">
      <alignment horizontal="center"/>
    </xf>
    <xf numFmtId="0" fontId="0" fillId="6" borderId="7" xfId="0" applyFill="1" applyBorder="1" applyAlignment="1">
      <alignment horizontal="center"/>
    </xf>
    <xf numFmtId="0" fontId="0" fillId="6" borderId="5" xfId="0" applyFill="1" applyBorder="1" applyAlignment="1">
      <alignment horizontal="center"/>
    </xf>
    <xf numFmtId="0" fontId="0" fillId="0" borderId="7" xfId="0" applyBorder="1" applyAlignment="1">
      <alignment horizontal="center"/>
    </xf>
    <xf numFmtId="0" fontId="0" fillId="7" borderId="16" xfId="0" applyFill="1"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0" xfId="0" applyAlignment="1">
      <alignment horizontal="center" vertical="top" wrapText="1"/>
    </xf>
    <xf numFmtId="0" fontId="0" fillId="0" borderId="9" xfId="0" applyBorder="1" applyAlignment="1">
      <alignment horizontal="left"/>
    </xf>
    <xf numFmtId="0" fontId="0" fillId="0" borderId="0" xfId="0" applyFill="1"/>
    <xf numFmtId="0" fontId="0" fillId="0" borderId="0" xfId="0" applyAlignment="1">
      <alignment horizontal="left" wrapText="1"/>
    </xf>
    <xf numFmtId="0" fontId="0" fillId="0" borderId="0" xfId="0" applyBorder="1" applyAlignment="1">
      <alignment horizontal="left" textRotation="90" wrapText="1"/>
    </xf>
    <xf numFmtId="0" fontId="0" fillId="0" borderId="0" xfId="0" applyFill="1" applyBorder="1"/>
    <xf numFmtId="0" fontId="0" fillId="5" borderId="18" xfId="0" applyFill="1" applyBorder="1"/>
    <xf numFmtId="0" fontId="0" fillId="2" borderId="18" xfId="0" applyFill="1" applyBorder="1"/>
    <xf numFmtId="0" fontId="0" fillId="3" borderId="18" xfId="0" applyFill="1" applyBorder="1"/>
    <xf numFmtId="0" fontId="0" fillId="0" borderId="19" xfId="0" applyBorder="1" applyAlignment="1">
      <alignment vertical="top"/>
    </xf>
    <xf numFmtId="0" fontId="0" fillId="0" borderId="5" xfId="0" applyBorder="1" applyAlignment="1">
      <alignment vertical="top" wrapText="1"/>
    </xf>
    <xf numFmtId="0" fontId="0" fillId="0" borderId="20" xfId="0" applyFill="1" applyBorder="1"/>
    <xf numFmtId="0" fontId="0" fillId="0" borderId="21" xfId="0" applyFill="1" applyBorder="1"/>
    <xf numFmtId="0" fontId="0" fillId="0" borderId="0" xfId="0" applyFill="1" applyBorder="1" applyAlignment="1">
      <alignment horizontal="center"/>
    </xf>
    <xf numFmtId="0" fontId="6" fillId="0" borderId="1" xfId="0" applyFont="1" applyBorder="1" applyAlignment="1"/>
    <xf numFmtId="0" fontId="0" fillId="0" borderId="0" xfId="0" applyBorder="1" applyAlignment="1">
      <alignment vertical="top"/>
    </xf>
    <xf numFmtId="0" fontId="0" fillId="0" borderId="19" xfId="0" quotePrefix="1" applyBorder="1" applyAlignment="1">
      <alignment vertical="top"/>
    </xf>
    <xf numFmtId="0" fontId="3" fillId="0" borderId="22" xfId="0" applyFont="1" applyBorder="1"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9" fontId="0" fillId="0" borderId="25" xfId="1" applyFont="1" applyBorder="1" applyAlignment="1">
      <alignment horizontal="center"/>
    </xf>
    <xf numFmtId="0" fontId="3" fillId="0" borderId="19" xfId="0" applyFont="1" applyBorder="1" applyAlignment="1">
      <alignment vertical="top"/>
    </xf>
    <xf numFmtId="0" fontId="8" fillId="0" borderId="7" xfId="0" applyFont="1" applyBorder="1" applyAlignment="1">
      <alignment vertical="top"/>
    </xf>
    <xf numFmtId="0" fontId="3" fillId="0" borderId="7" xfId="0" applyFont="1" applyBorder="1" applyAlignment="1">
      <alignment vertical="top"/>
    </xf>
    <xf numFmtId="0" fontId="8" fillId="0" borderId="5" xfId="0" applyFont="1" applyBorder="1" applyAlignment="1">
      <alignment vertical="top"/>
    </xf>
    <xf numFmtId="0" fontId="3" fillId="0" borderId="26" xfId="0" applyFont="1" applyBorder="1" applyAlignment="1">
      <alignment vertical="top" wrapText="1"/>
    </xf>
    <xf numFmtId="0" fontId="3" fillId="0" borderId="27" xfId="0" applyFont="1" applyBorder="1" applyAlignment="1">
      <alignment horizontal="left" vertical="top"/>
    </xf>
    <xf numFmtId="0" fontId="3" fillId="0" borderId="0" xfId="0" quotePrefix="1" applyFont="1" applyAlignment="1">
      <alignment vertical="top"/>
    </xf>
    <xf numFmtId="0" fontId="3" fillId="0" borderId="28" xfId="0" applyFont="1" applyBorder="1" applyAlignment="1">
      <alignment vertical="top"/>
    </xf>
    <xf numFmtId="0" fontId="0" fillId="0" borderId="29" xfId="0" applyBorder="1"/>
    <xf numFmtId="0" fontId="0" fillId="0" borderId="29" xfId="0" applyBorder="1" applyAlignment="1">
      <alignment horizontal="left" wrapText="1"/>
    </xf>
    <xf numFmtId="0" fontId="0" fillId="0" borderId="30" xfId="0" applyBorder="1" applyAlignment="1">
      <alignment horizontal="left" wrapText="1"/>
    </xf>
    <xf numFmtId="0" fontId="7" fillId="0" borderId="30" xfId="0" applyFont="1" applyBorder="1" applyAlignment="1">
      <alignment horizontal="left" wrapText="1"/>
    </xf>
    <xf numFmtId="0" fontId="6" fillId="0" borderId="6" xfId="0" applyFont="1" applyBorder="1" applyAlignment="1">
      <alignment horizontal="left"/>
    </xf>
    <xf numFmtId="0" fontId="3" fillId="0" borderId="5" xfId="0" applyFont="1" applyBorder="1" applyAlignment="1">
      <alignment vertical="top"/>
    </xf>
    <xf numFmtId="0" fontId="6" fillId="0" borderId="5" xfId="0" applyFont="1" applyBorder="1" applyAlignment="1">
      <alignment horizontal="left"/>
    </xf>
    <xf numFmtId="0" fontId="6" fillId="0" borderId="31" xfId="0" applyFont="1" applyBorder="1" applyAlignment="1"/>
    <xf numFmtId="0" fontId="0" fillId="0" borderId="32" xfId="0" applyBorder="1" applyAlignment="1">
      <alignment horizontal="left"/>
    </xf>
    <xf numFmtId="0" fontId="0" fillId="0" borderId="33" xfId="0" applyBorder="1" applyAlignment="1">
      <alignment horizontal="left"/>
    </xf>
    <xf numFmtId="0" fontId="0" fillId="0" borderId="33" xfId="0" quotePrefix="1" applyBorder="1" applyAlignment="1">
      <alignment horizontal="left"/>
    </xf>
    <xf numFmtId="0" fontId="6" fillId="0" borderId="5" xfId="0" applyFont="1" applyBorder="1" applyAlignment="1"/>
    <xf numFmtId="0" fontId="0" fillId="0" borderId="0" xfId="0" applyBorder="1" applyAlignment="1">
      <alignment wrapText="1"/>
    </xf>
    <xf numFmtId="0" fontId="6" fillId="0" borderId="5" xfId="0" applyFont="1" applyBorder="1"/>
    <xf numFmtId="0" fontId="6" fillId="0" borderId="14" xfId="0" applyFont="1" applyBorder="1" applyAlignment="1">
      <alignment horizontal="left"/>
    </xf>
    <xf numFmtId="0" fontId="6" fillId="0" borderId="5" xfId="0" applyFont="1" applyFill="1" applyBorder="1"/>
    <xf numFmtId="0" fontId="6" fillId="0" borderId="0" xfId="0" applyFont="1"/>
    <xf numFmtId="0" fontId="6" fillId="0" borderId="3" xfId="0" applyFont="1" applyBorder="1" applyAlignment="1">
      <alignment vertical="top" wrapText="1"/>
    </xf>
    <xf numFmtId="0" fontId="6" fillId="0" borderId="0" xfId="0" applyFont="1" applyBorder="1"/>
    <xf numFmtId="0" fontId="6" fillId="0" borderId="5" xfId="0" applyFont="1" applyBorder="1" applyAlignment="1">
      <alignment vertical="top"/>
    </xf>
    <xf numFmtId="0" fontId="6" fillId="0" borderId="34" xfId="0" applyFont="1" applyBorder="1"/>
    <xf numFmtId="0" fontId="6" fillId="0" borderId="14" xfId="0" applyFont="1" applyBorder="1" applyAlignment="1">
      <alignment horizontal="left" wrapText="1"/>
    </xf>
    <xf numFmtId="0" fontId="6" fillId="0" borderId="6" xfId="0" quotePrefix="1" applyFont="1" applyBorder="1" applyAlignment="1">
      <alignment horizontal="left"/>
    </xf>
    <xf numFmtId="0" fontId="6" fillId="0" borderId="6" xfId="0" applyFont="1" applyBorder="1" applyAlignment="1">
      <alignment horizontal="left" wrapText="1"/>
    </xf>
    <xf numFmtId="0" fontId="6" fillId="0" borderId="35" xfId="0" applyFont="1" applyBorder="1"/>
    <xf numFmtId="0" fontId="6" fillId="0" borderId="23" xfId="0" applyFont="1" applyBorder="1" applyAlignment="1">
      <alignment horizontal="center"/>
    </xf>
    <xf numFmtId="0" fontId="6" fillId="0" borderId="9" xfId="0" applyFont="1" applyBorder="1" applyAlignment="1">
      <alignment horizontal="center"/>
    </xf>
    <xf numFmtId="0" fontId="6" fillId="4" borderId="36" xfId="0" applyFont="1" applyFill="1" applyBorder="1" applyAlignment="1">
      <alignment horizontal="center"/>
    </xf>
    <xf numFmtId="0" fontId="6" fillId="5" borderId="5" xfId="0" applyFont="1" applyFill="1" applyBorder="1" applyAlignment="1">
      <alignment horizontal="center"/>
    </xf>
    <xf numFmtId="0" fontId="10" fillId="4" borderId="5" xfId="0" applyFont="1" applyFill="1" applyBorder="1" applyAlignment="1">
      <alignment horizontal="center"/>
    </xf>
    <xf numFmtId="0" fontId="10" fillId="4" borderId="36" xfId="0" applyFont="1" applyFill="1" applyBorder="1" applyAlignment="1">
      <alignment horizontal="center"/>
    </xf>
    <xf numFmtId="0" fontId="6" fillId="2" borderId="5" xfId="0" applyFont="1" applyFill="1" applyBorder="1" applyAlignment="1">
      <alignment horizontal="center"/>
    </xf>
    <xf numFmtId="0" fontId="6" fillId="2" borderId="36" xfId="0" applyFont="1" applyFill="1" applyBorder="1" applyAlignment="1">
      <alignment horizontal="center"/>
    </xf>
    <xf numFmtId="0" fontId="6" fillId="0" borderId="5" xfId="0" applyFont="1" applyBorder="1" applyAlignment="1">
      <alignment horizontal="left" wrapText="1"/>
    </xf>
    <xf numFmtId="0" fontId="6" fillId="0" borderId="5" xfId="0" quotePrefix="1" applyFont="1" applyBorder="1" applyAlignment="1">
      <alignment horizontal="left"/>
    </xf>
    <xf numFmtId="0" fontId="0" fillId="2" borderId="5" xfId="0" applyFill="1" applyBorder="1"/>
    <xf numFmtId="0" fontId="0" fillId="3" borderId="5" xfId="0" applyFill="1" applyBorder="1"/>
    <xf numFmtId="0" fontId="6" fillId="2" borderId="18" xfId="0" applyFont="1" applyFill="1" applyBorder="1" applyAlignment="1">
      <alignment horizontal="center"/>
    </xf>
    <xf numFmtId="0" fontId="6" fillId="2" borderId="37" xfId="0" applyFont="1" applyFill="1" applyBorder="1" applyAlignment="1">
      <alignment horizontal="center"/>
    </xf>
    <xf numFmtId="0" fontId="0" fillId="5" borderId="5" xfId="0" applyFill="1" applyBorder="1"/>
    <xf numFmtId="0" fontId="3" fillId="0" borderId="0" xfId="0" applyFont="1" applyAlignment="1">
      <alignment vertical="top" wrapText="1"/>
    </xf>
    <xf numFmtId="0" fontId="0" fillId="0" borderId="36" xfId="0" applyBorder="1" applyAlignment="1">
      <alignment vertical="top" wrapText="1"/>
    </xf>
    <xf numFmtId="0" fontId="11" fillId="0" borderId="5" xfId="0" applyFont="1" applyBorder="1"/>
    <xf numFmtId="0" fontId="11" fillId="0" borderId="6" xfId="0" applyFont="1" applyBorder="1"/>
    <xf numFmtId="0" fontId="0" fillId="6" borderId="7" xfId="0" applyFill="1" applyBorder="1" applyAlignment="1">
      <alignment horizontal="center" vertical="top" wrapText="1"/>
    </xf>
    <xf numFmtId="0" fontId="0" fillId="6" borderId="5" xfId="0" applyFill="1"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0" fillId="2" borderId="7" xfId="0" applyFill="1" applyBorder="1" applyAlignment="1">
      <alignment horizontal="center" vertical="top" wrapText="1"/>
    </xf>
    <xf numFmtId="0" fontId="0" fillId="2" borderId="5" xfId="0" applyFill="1" applyBorder="1" applyAlignment="1">
      <alignment horizontal="center" vertical="top" wrapText="1"/>
    </xf>
    <xf numFmtId="0" fontId="3" fillId="0" borderId="0" xfId="0" applyFont="1" applyBorder="1" applyAlignment="1">
      <alignment vertical="top"/>
    </xf>
    <xf numFmtId="0" fontId="0" fillId="0" borderId="5" xfId="0" applyFill="1" applyBorder="1" applyAlignment="1">
      <alignment vertical="top" wrapText="1"/>
    </xf>
    <xf numFmtId="0" fontId="0" fillId="0" borderId="0" xfId="0" applyFill="1" applyAlignment="1">
      <alignment vertical="top"/>
    </xf>
    <xf numFmtId="0" fontId="0" fillId="0" borderId="0" xfId="0" applyBorder="1" applyAlignment="1">
      <alignment vertical="top" wrapText="1"/>
    </xf>
    <xf numFmtId="0" fontId="0" fillId="0" borderId="0" xfId="0" applyFill="1" applyBorder="1" applyAlignment="1">
      <alignment vertical="top"/>
    </xf>
    <xf numFmtId="0" fontId="12" fillId="0" borderId="0" xfId="0" applyFont="1" applyProtection="1"/>
    <xf numFmtId="0" fontId="13" fillId="0" borderId="0" xfId="0" applyFont="1" applyProtection="1"/>
    <xf numFmtId="0" fontId="14" fillId="0" borderId="0" xfId="0" applyFont="1" applyProtection="1"/>
    <xf numFmtId="0" fontId="15" fillId="0" borderId="0" xfId="0" applyFont="1" applyProtection="1"/>
    <xf numFmtId="0" fontId="16" fillId="0" borderId="0" xfId="0" applyFont="1" applyProtection="1"/>
    <xf numFmtId="0" fontId="17" fillId="0" borderId="0" xfId="0" applyFont="1" applyProtection="1"/>
    <xf numFmtId="0" fontId="17" fillId="0" borderId="0" xfId="0" applyFont="1"/>
    <xf numFmtId="0" fontId="13" fillId="0" borderId="0" xfId="0" applyFont="1" applyAlignment="1" applyProtection="1">
      <alignment vertical="center"/>
    </xf>
    <xf numFmtId="0" fontId="12"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xf>
    <xf numFmtId="0" fontId="17" fillId="0" borderId="0" xfId="0" applyFont="1" applyAlignment="1">
      <alignment vertical="center"/>
    </xf>
    <xf numFmtId="0" fontId="12" fillId="8" borderId="38" xfId="0" applyFont="1" applyFill="1" applyBorder="1" applyAlignment="1" applyProtection="1">
      <alignment horizontal="center" vertical="center"/>
    </xf>
    <xf numFmtId="0" fontId="12" fillId="8" borderId="39" xfId="0" applyFont="1" applyFill="1" applyBorder="1" applyAlignment="1" applyProtection="1">
      <alignment horizontal="center" vertical="center"/>
    </xf>
    <xf numFmtId="0" fontId="12" fillId="8" borderId="40"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12" fillId="8" borderId="42" xfId="0" applyFont="1" applyFill="1" applyBorder="1" applyAlignment="1" applyProtection="1">
      <alignment horizontal="left" vertical="center"/>
    </xf>
    <xf numFmtId="0" fontId="12" fillId="8" borderId="40" xfId="0" applyFont="1" applyFill="1" applyBorder="1" applyAlignment="1" applyProtection="1">
      <alignment horizontal="left" vertical="center"/>
    </xf>
    <xf numFmtId="0" fontId="12" fillId="9" borderId="43" xfId="0" applyFont="1" applyFill="1" applyBorder="1" applyAlignment="1" applyProtection="1">
      <alignment horizontal="left" vertical="center"/>
    </xf>
    <xf numFmtId="0" fontId="12" fillId="8" borderId="41" xfId="0" applyFont="1" applyFill="1" applyBorder="1" applyAlignment="1" applyProtection="1">
      <alignment horizontal="left" vertical="center"/>
    </xf>
    <xf numFmtId="0" fontId="12" fillId="0" borderId="0" xfId="0" applyFont="1" applyAlignment="1" applyProtection="1">
      <alignment horizontal="left" vertical="center"/>
    </xf>
    <xf numFmtId="0" fontId="15" fillId="0" borderId="0" xfId="0" applyFont="1"/>
    <xf numFmtId="0" fontId="14" fillId="10" borderId="44" xfId="0" quotePrefix="1" applyFont="1" applyFill="1" applyBorder="1" applyAlignment="1" applyProtection="1">
      <alignment horizontal="center" vertical="center"/>
    </xf>
    <xf numFmtId="0" fontId="12" fillId="10" borderId="45" xfId="0" applyFont="1" applyFill="1" applyBorder="1" applyAlignment="1" applyProtection="1">
      <alignment horizontal="left" vertical="center"/>
    </xf>
    <xf numFmtId="16" fontId="12" fillId="10" borderId="46" xfId="0" quotePrefix="1" applyNumberFormat="1" applyFont="1" applyFill="1" applyBorder="1" applyAlignment="1" applyProtection="1">
      <alignment horizontal="center" vertical="center"/>
    </xf>
    <xf numFmtId="0" fontId="12" fillId="10" borderId="46" xfId="0" quotePrefix="1" applyFont="1" applyFill="1" applyBorder="1" applyAlignment="1" applyProtection="1">
      <alignment horizontal="center" vertical="center"/>
    </xf>
    <xf numFmtId="0" fontId="12" fillId="10" borderId="47" xfId="0" applyFont="1" applyFill="1" applyBorder="1" applyAlignment="1" applyProtection="1">
      <alignment horizontal="center" vertical="center"/>
    </xf>
    <xf numFmtId="0" fontId="12" fillId="0" borderId="48" xfId="0" applyFont="1" applyFill="1" applyBorder="1" applyAlignment="1" applyProtection="1">
      <alignment horizontal="left" vertical="center"/>
    </xf>
    <xf numFmtId="0" fontId="12" fillId="0" borderId="46" xfId="0" applyFont="1" applyFill="1" applyBorder="1" applyAlignment="1" applyProtection="1">
      <alignment horizontal="left" vertical="center"/>
    </xf>
    <xf numFmtId="0" fontId="12" fillId="9" borderId="46" xfId="0" applyFont="1" applyFill="1" applyBorder="1" applyAlignment="1" applyProtection="1">
      <alignment horizontal="left" vertical="center"/>
    </xf>
    <xf numFmtId="0" fontId="12" fillId="0" borderId="47" xfId="0" applyFont="1" applyFill="1" applyBorder="1" applyAlignment="1" applyProtection="1">
      <alignment horizontal="left" vertical="center"/>
    </xf>
    <xf numFmtId="0" fontId="14" fillId="10" borderId="49" xfId="0" quotePrefix="1" applyFont="1" applyFill="1" applyBorder="1" applyAlignment="1" applyProtection="1">
      <alignment horizontal="center" vertical="center"/>
    </xf>
    <xf numFmtId="0" fontId="12" fillId="10" borderId="50" xfId="0" applyFont="1" applyFill="1" applyBorder="1" applyAlignment="1" applyProtection="1">
      <alignment horizontal="left" vertical="center"/>
    </xf>
    <xf numFmtId="16" fontId="12" fillId="10" borderId="51" xfId="0" quotePrefix="1" applyNumberFormat="1" applyFont="1" applyFill="1" applyBorder="1" applyAlignment="1" applyProtection="1">
      <alignment horizontal="center" vertical="center"/>
    </xf>
    <xf numFmtId="0" fontId="12" fillId="10" borderId="51" xfId="0" quotePrefix="1" applyFont="1" applyFill="1" applyBorder="1" applyAlignment="1" applyProtection="1">
      <alignment horizontal="center" vertical="center"/>
    </xf>
    <xf numFmtId="0" fontId="12" fillId="10" borderId="52" xfId="0" applyFont="1" applyFill="1" applyBorder="1" applyAlignment="1" applyProtection="1">
      <alignment horizontal="center" vertical="center"/>
    </xf>
    <xf numFmtId="0" fontId="12" fillId="0" borderId="53" xfId="0" applyFont="1" applyFill="1" applyBorder="1" applyAlignment="1" applyProtection="1">
      <alignment horizontal="left" vertical="center"/>
    </xf>
    <xf numFmtId="0" fontId="12" fillId="0" borderId="51" xfId="0" applyFont="1" applyFill="1" applyBorder="1" applyAlignment="1" applyProtection="1">
      <alignment horizontal="left" vertical="center"/>
    </xf>
    <xf numFmtId="0" fontId="12" fillId="9" borderId="51" xfId="0" applyFont="1" applyFill="1" applyBorder="1" applyAlignment="1" applyProtection="1">
      <alignment horizontal="left" vertical="center"/>
    </xf>
    <xf numFmtId="0" fontId="12" fillId="0" borderId="52" xfId="0" applyFont="1" applyFill="1" applyBorder="1" applyAlignment="1" applyProtection="1">
      <alignment horizontal="left" vertical="center"/>
    </xf>
    <xf numFmtId="0" fontId="14" fillId="10" borderId="54" xfId="0" quotePrefix="1" applyFont="1" applyFill="1" applyBorder="1" applyAlignment="1" applyProtection="1">
      <alignment horizontal="center" vertical="center"/>
    </xf>
    <xf numFmtId="0" fontId="12" fillId="10" borderId="55" xfId="0" applyFont="1" applyFill="1" applyBorder="1" applyAlignment="1" applyProtection="1">
      <alignment horizontal="left" vertical="center"/>
    </xf>
    <xf numFmtId="16" fontId="12" fillId="10" borderId="56" xfId="0" quotePrefix="1" applyNumberFormat="1" applyFont="1" applyFill="1" applyBorder="1" applyAlignment="1" applyProtection="1">
      <alignment horizontal="center" vertical="center"/>
    </xf>
    <xf numFmtId="0" fontId="12" fillId="10" borderId="56" xfId="0" quotePrefix="1" applyFont="1" applyFill="1" applyBorder="1" applyAlignment="1" applyProtection="1">
      <alignment horizontal="center" vertical="center"/>
    </xf>
    <xf numFmtId="0" fontId="12" fillId="10" borderId="57" xfId="0" applyFont="1" applyFill="1" applyBorder="1" applyAlignment="1" applyProtection="1">
      <alignment horizontal="center" vertical="center"/>
    </xf>
    <xf numFmtId="0" fontId="12" fillId="0" borderId="58" xfId="0" applyFont="1" applyFill="1" applyBorder="1" applyAlignment="1" applyProtection="1">
      <alignment horizontal="left" vertical="center"/>
    </xf>
    <xf numFmtId="0" fontId="12" fillId="0" borderId="56" xfId="0" applyFont="1" applyFill="1" applyBorder="1" applyAlignment="1" applyProtection="1">
      <alignment horizontal="left" vertical="center"/>
    </xf>
    <xf numFmtId="0" fontId="12" fillId="9" borderId="56" xfId="0" applyFont="1" applyFill="1" applyBorder="1" applyAlignment="1" applyProtection="1">
      <alignment horizontal="left" vertical="center"/>
    </xf>
    <xf numFmtId="0" fontId="12" fillId="0" borderId="57" xfId="0" applyFont="1" applyFill="1" applyBorder="1" applyAlignment="1" applyProtection="1">
      <alignment horizontal="left" vertical="center"/>
    </xf>
    <xf numFmtId="0" fontId="14" fillId="0" borderId="59" xfId="0" applyFont="1" applyBorder="1" applyAlignment="1" applyProtection="1">
      <alignment horizontal="center" vertical="center"/>
    </xf>
    <xf numFmtId="0" fontId="14" fillId="0" borderId="45" xfId="0" applyFont="1" applyBorder="1" applyAlignment="1" applyProtection="1">
      <alignment vertical="center" wrapText="1"/>
    </xf>
    <xf numFmtId="0" fontId="14" fillId="0" borderId="45" xfId="0" quotePrefix="1" applyFont="1" applyBorder="1" applyAlignment="1" applyProtection="1">
      <alignment horizontal="center" vertical="center"/>
    </xf>
    <xf numFmtId="0" fontId="14" fillId="0" borderId="45" xfId="0" applyFont="1" applyBorder="1" applyAlignment="1" applyProtection="1">
      <alignment horizontal="center" vertical="center"/>
    </xf>
    <xf numFmtId="0" fontId="14" fillId="0" borderId="60" xfId="0" applyFont="1" applyBorder="1" applyAlignment="1" applyProtection="1">
      <alignment horizontal="center" vertical="center"/>
    </xf>
    <xf numFmtId="0" fontId="12" fillId="0" borderId="61" xfId="0" applyFont="1" applyBorder="1" applyAlignment="1" applyProtection="1">
      <alignment horizontal="left"/>
    </xf>
    <xf numFmtId="0" fontId="12" fillId="0" borderId="46" xfId="0" applyFont="1" applyBorder="1" applyProtection="1"/>
    <xf numFmtId="0" fontId="12" fillId="0" borderId="48" xfId="0" applyFont="1" applyBorder="1" applyProtection="1"/>
    <xf numFmtId="0" fontId="12" fillId="9" borderId="46" xfId="0" applyFont="1" applyFill="1" applyBorder="1" applyProtection="1"/>
    <xf numFmtId="0" fontId="18" fillId="0" borderId="48" xfId="0" applyFont="1" applyBorder="1" applyProtection="1"/>
    <xf numFmtId="0" fontId="18" fillId="0" borderId="46" xfId="0" applyFont="1" applyBorder="1" applyProtection="1"/>
    <xf numFmtId="0" fontId="18" fillId="9" borderId="46" xfId="0" applyFont="1" applyFill="1" applyBorder="1" applyProtection="1"/>
    <xf numFmtId="0" fontId="18" fillId="0" borderId="47" xfId="0" applyFont="1" applyBorder="1" applyProtection="1"/>
    <xf numFmtId="0" fontId="14" fillId="0" borderId="62" xfId="0" applyFont="1" applyBorder="1" applyAlignment="1" applyProtection="1">
      <alignment horizontal="center" vertical="center"/>
    </xf>
    <xf numFmtId="0" fontId="14" fillId="0" borderId="63" xfId="0" applyFont="1" applyBorder="1" applyAlignment="1" applyProtection="1">
      <alignment vertical="center" wrapText="1"/>
    </xf>
    <xf numFmtId="0" fontId="14" fillId="0" borderId="63" xfId="0" quotePrefix="1" applyFont="1" applyBorder="1" applyAlignment="1" applyProtection="1">
      <alignment horizontal="center" vertical="center"/>
    </xf>
    <xf numFmtId="0" fontId="14" fillId="0" borderId="63" xfId="0" applyFont="1" applyBorder="1" applyAlignment="1" applyProtection="1">
      <alignment horizontal="center" vertical="center"/>
    </xf>
    <xf numFmtId="0" fontId="14" fillId="0" borderId="64" xfId="0" applyFont="1" applyBorder="1" applyAlignment="1" applyProtection="1">
      <alignment horizontal="center" vertical="center"/>
    </xf>
    <xf numFmtId="0" fontId="12" fillId="0" borderId="65" xfId="0" applyFont="1" applyBorder="1" applyAlignment="1" applyProtection="1">
      <alignment horizontal="left"/>
    </xf>
    <xf numFmtId="0" fontId="12" fillId="0" borderId="66" xfId="0" applyFont="1" applyBorder="1" applyProtection="1"/>
    <xf numFmtId="0" fontId="12" fillId="11" borderId="0" xfId="0" applyFont="1" applyFill="1" applyBorder="1" applyProtection="1"/>
    <xf numFmtId="0" fontId="12" fillId="11" borderId="66" xfId="0" applyFont="1" applyFill="1" applyBorder="1" applyProtection="1"/>
    <xf numFmtId="0" fontId="12" fillId="9" borderId="66" xfId="0" applyFont="1" applyFill="1" applyBorder="1" applyProtection="1"/>
    <xf numFmtId="0" fontId="12" fillId="0" borderId="0" xfId="0" applyFont="1" applyBorder="1" applyProtection="1"/>
    <xf numFmtId="0" fontId="18" fillId="11" borderId="0" xfId="0" applyFont="1" applyFill="1" applyBorder="1" applyProtection="1"/>
    <xf numFmtId="0" fontId="18" fillId="11" borderId="66" xfId="0" applyFont="1" applyFill="1" applyBorder="1" applyProtection="1"/>
    <xf numFmtId="0" fontId="18" fillId="9" borderId="66" xfId="0" applyFont="1" applyFill="1" applyBorder="1" applyProtection="1"/>
    <xf numFmtId="0" fontId="18" fillId="0" borderId="0" xfId="0" applyFont="1" applyBorder="1" applyProtection="1"/>
    <xf numFmtId="0" fontId="18" fillId="0" borderId="66" xfId="0" applyFont="1" applyBorder="1" applyProtection="1"/>
    <xf numFmtId="0" fontId="18" fillId="11" borderId="67" xfId="0" applyFont="1" applyFill="1" applyBorder="1" applyProtection="1"/>
    <xf numFmtId="0" fontId="14" fillId="0" borderId="68" xfId="0" applyFont="1" applyBorder="1" applyAlignment="1" applyProtection="1">
      <alignment horizontal="center" vertical="center"/>
    </xf>
    <xf numFmtId="0" fontId="14" fillId="0" borderId="69" xfId="0" applyFont="1" applyBorder="1" applyAlignment="1" applyProtection="1">
      <alignment vertical="center" wrapText="1"/>
    </xf>
    <xf numFmtId="0" fontId="14" fillId="0" borderId="69" xfId="0" quotePrefix="1" applyFont="1" applyBorder="1" applyAlignment="1" applyProtection="1">
      <alignment horizontal="center" vertical="center"/>
    </xf>
    <xf numFmtId="0" fontId="14" fillId="0" borderId="70" xfId="0" applyFont="1" applyBorder="1" applyAlignment="1" applyProtection="1">
      <alignment horizontal="center" vertical="center"/>
    </xf>
    <xf numFmtId="0" fontId="12" fillId="0" borderId="71" xfId="0" applyFont="1" applyBorder="1" applyAlignment="1" applyProtection="1">
      <alignment horizontal="left"/>
    </xf>
    <xf numFmtId="0" fontId="12" fillId="0" borderId="72" xfId="0" applyFont="1" applyBorder="1" applyProtection="1"/>
    <xf numFmtId="0" fontId="12" fillId="0" borderId="73" xfId="0" applyFont="1" applyBorder="1" applyProtection="1"/>
    <xf numFmtId="0" fontId="12" fillId="9" borderId="72" xfId="0" applyFont="1" applyFill="1" applyBorder="1" applyProtection="1"/>
    <xf numFmtId="0" fontId="18" fillId="0" borderId="73" xfId="0" applyFont="1" applyBorder="1" applyProtection="1"/>
    <xf numFmtId="0" fontId="18" fillId="0" borderId="72" xfId="0" applyFont="1" applyBorder="1" applyProtection="1"/>
    <xf numFmtId="0" fontId="18" fillId="9" borderId="72" xfId="0" applyFont="1" applyFill="1" applyBorder="1" applyProtection="1"/>
    <xf numFmtId="0" fontId="18" fillId="0" borderId="74" xfId="0" applyFont="1" applyBorder="1" applyProtection="1"/>
    <xf numFmtId="0" fontId="19" fillId="0" borderId="0" xfId="0" applyFont="1"/>
    <xf numFmtId="0" fontId="14" fillId="0" borderId="75" xfId="0" applyFont="1" applyBorder="1" applyAlignment="1" applyProtection="1">
      <alignment horizontal="center" vertical="center"/>
    </xf>
    <xf numFmtId="0" fontId="14" fillId="0" borderId="58" xfId="0" applyFont="1" applyBorder="1" applyAlignment="1" applyProtection="1">
      <alignment vertical="center" wrapText="1"/>
    </xf>
    <xf numFmtId="0" fontId="14" fillId="0" borderId="58" xfId="0" quotePrefix="1" applyFont="1" applyBorder="1" applyAlignment="1" applyProtection="1">
      <alignment horizontal="center" vertical="center"/>
    </xf>
    <xf numFmtId="0" fontId="14" fillId="0" borderId="58" xfId="0" applyFont="1" applyBorder="1" applyAlignment="1" applyProtection="1">
      <alignment horizontal="center" vertical="center"/>
    </xf>
    <xf numFmtId="0" fontId="12" fillId="0" borderId="58" xfId="0" applyFont="1" applyBorder="1" applyAlignment="1" applyProtection="1">
      <alignment horizontal="left"/>
    </xf>
    <xf numFmtId="0" fontId="12" fillId="0" borderId="58" xfId="0" applyFont="1" applyBorder="1" applyProtection="1"/>
    <xf numFmtId="0" fontId="18" fillId="0" borderId="58" xfId="0" applyFont="1" applyBorder="1" applyProtection="1"/>
    <xf numFmtId="0" fontId="18" fillId="0" borderId="57" xfId="0" applyFont="1" applyBorder="1" applyProtection="1"/>
    <xf numFmtId="0" fontId="14" fillId="0" borderId="76" xfId="0" applyFont="1" applyBorder="1" applyAlignment="1" applyProtection="1">
      <alignment horizontal="center" vertical="center"/>
    </xf>
    <xf numFmtId="0" fontId="14" fillId="0" borderId="77" xfId="0" applyFont="1" applyBorder="1" applyAlignment="1" applyProtection="1">
      <alignment vertical="center"/>
    </xf>
    <xf numFmtId="0" fontId="14" fillId="0" borderId="77" xfId="0" quotePrefix="1" applyFont="1" applyBorder="1" applyAlignment="1" applyProtection="1">
      <alignment horizontal="center" vertical="center"/>
    </xf>
    <xf numFmtId="0" fontId="14" fillId="0" borderId="78" xfId="0" applyFont="1" applyBorder="1" applyAlignment="1" applyProtection="1">
      <alignment horizontal="center" vertical="center"/>
    </xf>
    <xf numFmtId="0" fontId="12" fillId="0" borderId="79" xfId="0" applyFont="1" applyBorder="1" applyProtection="1"/>
    <xf numFmtId="0" fontId="12" fillId="0" borderId="80" xfId="0" applyFont="1" applyBorder="1" applyProtection="1"/>
    <xf numFmtId="0" fontId="12" fillId="0" borderId="81" xfId="0" applyFont="1" applyBorder="1" applyAlignment="1" applyProtection="1">
      <alignment horizontal="left"/>
    </xf>
    <xf numFmtId="0" fontId="12" fillId="0" borderId="80" xfId="0" applyFont="1" applyBorder="1" applyAlignment="1" applyProtection="1">
      <alignment horizontal="left"/>
    </xf>
    <xf numFmtId="0" fontId="12" fillId="9" borderId="80" xfId="0" applyFont="1" applyFill="1" applyBorder="1" applyAlignment="1" applyProtection="1">
      <alignment horizontal="left"/>
    </xf>
    <xf numFmtId="0" fontId="18" fillId="0" borderId="81" xfId="0" applyFont="1" applyBorder="1" applyAlignment="1" applyProtection="1">
      <alignment horizontal="left"/>
    </xf>
    <xf numFmtId="0" fontId="18" fillId="0" borderId="80" xfId="0" applyFont="1" applyBorder="1" applyAlignment="1" applyProtection="1">
      <alignment horizontal="left"/>
    </xf>
    <xf numFmtId="0" fontId="18" fillId="9" borderId="80" xfId="0" applyFont="1" applyFill="1" applyBorder="1" applyAlignment="1" applyProtection="1">
      <alignment horizontal="left"/>
    </xf>
    <xf numFmtId="0" fontId="18" fillId="0" borderId="82" xfId="0" applyFont="1" applyBorder="1" applyAlignment="1" applyProtection="1">
      <alignment horizontal="left"/>
    </xf>
    <xf numFmtId="0" fontId="19" fillId="0" borderId="0" xfId="0" applyFont="1" applyAlignment="1" applyProtection="1">
      <alignment horizontal="left"/>
    </xf>
    <xf numFmtId="0" fontId="20" fillId="0" borderId="83" xfId="0" applyFont="1" applyBorder="1" applyAlignment="1" applyProtection="1">
      <alignment horizontal="center" vertical="center"/>
    </xf>
    <xf numFmtId="0" fontId="14" fillId="0" borderId="84" xfId="0" applyFont="1" applyBorder="1" applyAlignment="1" applyProtection="1">
      <alignment vertical="center" wrapText="1"/>
    </xf>
    <xf numFmtId="0" fontId="14" fillId="0" borderId="85" xfId="0" applyFont="1" applyBorder="1" applyAlignment="1" applyProtection="1">
      <alignment horizontal="center" vertical="center"/>
    </xf>
    <xf numFmtId="0" fontId="12" fillId="0" borderId="86" xfId="0" applyFont="1" applyBorder="1" applyProtection="1"/>
    <xf numFmtId="0" fontId="12" fillId="0" borderId="87" xfId="0" applyFont="1" applyBorder="1" applyProtection="1"/>
    <xf numFmtId="0" fontId="12" fillId="0" borderId="88" xfId="0" applyFont="1" applyBorder="1" applyAlignment="1" applyProtection="1">
      <alignment horizontal="left"/>
    </xf>
    <xf numFmtId="0" fontId="12" fillId="0" borderId="87" xfId="0" applyFont="1" applyBorder="1" applyAlignment="1" applyProtection="1">
      <alignment horizontal="left"/>
    </xf>
    <xf numFmtId="0" fontId="12" fillId="9" borderId="87" xfId="0" applyFont="1" applyFill="1" applyBorder="1" applyAlignment="1" applyProtection="1">
      <alignment horizontal="left"/>
    </xf>
    <xf numFmtId="0" fontId="18" fillId="0" borderId="88" xfId="0" applyFont="1" applyBorder="1" applyAlignment="1" applyProtection="1">
      <alignment horizontal="left"/>
    </xf>
    <xf numFmtId="0" fontId="18" fillId="0" borderId="87" xfId="0" applyFont="1" applyBorder="1" applyAlignment="1" applyProtection="1">
      <alignment horizontal="left"/>
    </xf>
    <xf numFmtId="0" fontId="18" fillId="9" borderId="87" xfId="0" applyFont="1" applyFill="1" applyBorder="1" applyAlignment="1" applyProtection="1">
      <alignment horizontal="left"/>
    </xf>
    <xf numFmtId="0" fontId="18" fillId="0" borderId="89" xfId="0" applyFont="1" applyBorder="1" applyAlignment="1" applyProtection="1">
      <alignment horizontal="left"/>
    </xf>
    <xf numFmtId="0" fontId="14" fillId="0" borderId="58" xfId="0" applyFont="1" applyBorder="1" applyAlignment="1" applyProtection="1">
      <alignment vertical="center"/>
    </xf>
    <xf numFmtId="0" fontId="14" fillId="0" borderId="77" xfId="0" applyFont="1" applyBorder="1" applyAlignment="1" applyProtection="1">
      <alignment vertical="center" wrapText="1"/>
    </xf>
    <xf numFmtId="0" fontId="14" fillId="0" borderId="90" xfId="0" quotePrefix="1" applyFont="1" applyBorder="1" applyAlignment="1" applyProtection="1">
      <alignment horizontal="center" vertical="center"/>
    </xf>
    <xf numFmtId="0" fontId="14" fillId="0" borderId="91" xfId="0" applyFont="1" applyBorder="1" applyAlignment="1" applyProtection="1">
      <alignment horizontal="center" vertical="center" wrapText="1"/>
    </xf>
    <xf numFmtId="0" fontId="12" fillId="11" borderId="81" xfId="0" applyFont="1" applyFill="1" applyBorder="1" applyAlignment="1" applyProtection="1">
      <alignment horizontal="left"/>
    </xf>
    <xf numFmtId="0" fontId="12" fillId="11" borderId="80" xfId="0" applyFont="1" applyFill="1" applyBorder="1" applyAlignment="1" applyProtection="1">
      <alignment horizontal="left"/>
    </xf>
    <xf numFmtId="0" fontId="18" fillId="11" borderId="81" xfId="0" applyFont="1" applyFill="1" applyBorder="1" applyProtection="1"/>
    <xf numFmtId="0" fontId="18" fillId="11" borderId="80" xfId="0" applyFont="1" applyFill="1" applyBorder="1" applyProtection="1"/>
    <xf numFmtId="0" fontId="18" fillId="11" borderId="82" xfId="0" applyFont="1" applyFill="1" applyBorder="1" applyProtection="1"/>
    <xf numFmtId="0" fontId="14" fillId="0" borderId="84" xfId="0" quotePrefix="1" applyFont="1" applyBorder="1" applyAlignment="1" applyProtection="1">
      <alignment horizontal="center" vertical="center"/>
    </xf>
    <xf numFmtId="0" fontId="14" fillId="0" borderId="85" xfId="0" applyFont="1" applyBorder="1" applyAlignment="1" applyProtection="1">
      <alignment horizontal="center" vertical="center" wrapText="1"/>
    </xf>
    <xf numFmtId="0" fontId="12" fillId="0" borderId="88" xfId="0" applyFont="1" applyBorder="1" applyProtection="1"/>
    <xf numFmtId="0" fontId="12" fillId="11" borderId="73" xfId="0" applyFont="1" applyFill="1" applyBorder="1" applyProtection="1"/>
    <xf numFmtId="0" fontId="12" fillId="11" borderId="72" xfId="0" applyFont="1" applyFill="1" applyBorder="1" applyProtection="1"/>
    <xf numFmtId="0" fontId="12" fillId="9" borderId="72" xfId="0" applyFont="1" applyFill="1" applyBorder="1" applyAlignment="1" applyProtection="1">
      <alignment horizontal="left"/>
    </xf>
    <xf numFmtId="0" fontId="12" fillId="11" borderId="74" xfId="0" applyFont="1" applyFill="1" applyBorder="1" applyProtection="1"/>
    <xf numFmtId="0" fontId="12" fillId="9" borderId="87" xfId="0" applyFont="1" applyFill="1" applyBorder="1" applyProtection="1"/>
    <xf numFmtId="0" fontId="12" fillId="0" borderId="88" xfId="0" applyFont="1" applyFill="1" applyBorder="1" applyProtection="1"/>
    <xf numFmtId="0" fontId="12" fillId="0" borderId="87" xfId="0" applyFont="1" applyFill="1" applyBorder="1" applyProtection="1"/>
    <xf numFmtId="0" fontId="18" fillId="9" borderId="87" xfId="0" applyFont="1" applyFill="1" applyBorder="1" applyProtection="1"/>
    <xf numFmtId="0" fontId="12" fillId="0" borderId="89" xfId="0" applyFont="1" applyBorder="1" applyProtection="1"/>
    <xf numFmtId="0" fontId="20" fillId="0" borderId="68" xfId="0" applyFont="1" applyBorder="1" applyAlignment="1" applyProtection="1">
      <alignment horizontal="center" vertical="center"/>
    </xf>
    <xf numFmtId="0" fontId="14" fillId="0" borderId="50" xfId="0" quotePrefix="1" applyFont="1" applyBorder="1" applyAlignment="1" applyProtection="1">
      <alignment horizontal="center" vertical="center"/>
    </xf>
    <xf numFmtId="0" fontId="12" fillId="0" borderId="71" xfId="0" applyFont="1" applyBorder="1" applyProtection="1"/>
    <xf numFmtId="0" fontId="12" fillId="0" borderId="73" xfId="0" applyFont="1" applyFill="1" applyBorder="1" applyProtection="1"/>
    <xf numFmtId="0" fontId="12" fillId="0" borderId="72" xfId="0" applyFont="1" applyFill="1" applyBorder="1" applyProtection="1"/>
    <xf numFmtId="0" fontId="12" fillId="0" borderId="74" xfId="0" applyFont="1" applyBorder="1" applyProtection="1"/>
    <xf numFmtId="0" fontId="20" fillId="0" borderId="75" xfId="0" applyFont="1" applyBorder="1" applyAlignment="1" applyProtection="1">
      <alignment horizontal="right" vertical="center"/>
    </xf>
    <xf numFmtId="0" fontId="20" fillId="0" borderId="58" xfId="0" applyFont="1" applyBorder="1" applyAlignment="1" applyProtection="1">
      <alignment horizontal="center" vertical="center"/>
    </xf>
    <xf numFmtId="0" fontId="12" fillId="0" borderId="57" xfId="0" applyFont="1" applyBorder="1" applyProtection="1"/>
    <xf numFmtId="0" fontId="12" fillId="0" borderId="81" xfId="0" applyFont="1" applyBorder="1" applyProtection="1"/>
    <xf numFmtId="0" fontId="12" fillId="9" borderId="80" xfId="0" applyFont="1" applyFill="1" applyBorder="1" applyProtection="1"/>
    <xf numFmtId="0" fontId="18" fillId="9" borderId="80" xfId="0" applyFont="1" applyFill="1" applyBorder="1" applyProtection="1"/>
    <xf numFmtId="0" fontId="12" fillId="0" borderId="82" xfId="0" applyFont="1" applyBorder="1" applyProtection="1"/>
    <xf numFmtId="0" fontId="14" fillId="0" borderId="45" xfId="0" applyFont="1" applyBorder="1" applyAlignment="1" applyProtection="1">
      <alignment vertical="center"/>
    </xf>
    <xf numFmtId="16" fontId="14" fillId="0" borderId="45" xfId="0" quotePrefix="1" applyNumberFormat="1" applyFont="1" applyBorder="1" applyAlignment="1" applyProtection="1">
      <alignment horizontal="center" vertical="center"/>
    </xf>
    <xf numFmtId="0" fontId="14" fillId="0" borderId="60" xfId="0" applyFont="1" applyBorder="1" applyAlignment="1" applyProtection="1">
      <alignment horizontal="center" vertical="center" wrapText="1"/>
    </xf>
    <xf numFmtId="0" fontId="12" fillId="11" borderId="61" xfId="0" applyFont="1" applyFill="1" applyBorder="1" applyProtection="1"/>
    <xf numFmtId="0" fontId="12" fillId="11" borderId="46" xfId="0" applyFont="1" applyFill="1" applyBorder="1" applyProtection="1"/>
    <xf numFmtId="0" fontId="12" fillId="11" borderId="48" xfId="0" applyFont="1" applyFill="1" applyBorder="1" applyProtection="1"/>
    <xf numFmtId="0" fontId="12" fillId="0" borderId="47" xfId="0" applyFont="1" applyBorder="1" applyProtection="1"/>
    <xf numFmtId="0" fontId="14" fillId="0" borderId="83" xfId="0" applyFont="1" applyBorder="1" applyAlignment="1" applyProtection="1">
      <alignment horizontal="center" vertical="center"/>
    </xf>
    <xf numFmtId="0" fontId="12" fillId="11" borderId="88" xfId="0" applyFont="1" applyFill="1" applyBorder="1" applyProtection="1"/>
    <xf numFmtId="0" fontId="12" fillId="11" borderId="87" xfId="0" applyFont="1" applyFill="1" applyBorder="1" applyProtection="1"/>
    <xf numFmtId="0" fontId="12" fillId="11" borderId="89" xfId="0" applyFont="1" applyFill="1" applyBorder="1" applyProtection="1"/>
    <xf numFmtId="0" fontId="14" fillId="0" borderId="84" xfId="0" applyFont="1" applyBorder="1" applyAlignment="1" applyProtection="1">
      <alignment horizontal="center" vertical="center"/>
    </xf>
    <xf numFmtId="0" fontId="14" fillId="0" borderId="69" xfId="0" applyFont="1" applyBorder="1" applyAlignment="1" applyProtection="1">
      <alignment horizontal="center" vertical="center"/>
    </xf>
    <xf numFmtId="0" fontId="20" fillId="0" borderId="0" xfId="0" applyFont="1" applyBorder="1" applyAlignment="1" applyProtection="1">
      <alignment horizontal="right"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12" fillId="0" borderId="0" xfId="0" applyFont="1" applyAlignment="1" applyProtection="1">
      <alignment horizontal="center"/>
    </xf>
    <xf numFmtId="0" fontId="3" fillId="0" borderId="0" xfId="0" applyFont="1" applyBorder="1" applyAlignment="1">
      <alignment vertical="top" wrapText="1"/>
    </xf>
    <xf numFmtId="0" fontId="3" fillId="0" borderId="0" xfId="0" applyFont="1" applyFill="1" applyBorder="1" applyAlignment="1">
      <alignment vertical="top"/>
    </xf>
    <xf numFmtId="0" fontId="3" fillId="0" borderId="0" xfId="0" applyFont="1" applyFill="1" applyAlignment="1">
      <alignment vertical="top"/>
    </xf>
    <xf numFmtId="0" fontId="3" fillId="0" borderId="5" xfId="0" applyFont="1" applyBorder="1" applyAlignment="1">
      <alignment vertical="top" wrapText="1"/>
    </xf>
    <xf numFmtId="0" fontId="3" fillId="0" borderId="5" xfId="0" applyFont="1" applyFill="1" applyBorder="1" applyAlignment="1">
      <alignment vertical="top" wrapText="1"/>
    </xf>
    <xf numFmtId="0" fontId="3" fillId="0" borderId="5" xfId="0" quotePrefix="1" applyFont="1" applyBorder="1" applyAlignment="1">
      <alignment vertical="top" wrapText="1"/>
    </xf>
    <xf numFmtId="0" fontId="3" fillId="0" borderId="0" xfId="0" applyFont="1" applyFill="1" applyBorder="1" applyAlignment="1">
      <alignment vertical="top" wrapText="1"/>
    </xf>
    <xf numFmtId="0" fontId="3" fillId="0" borderId="34" xfId="0" applyFont="1" applyBorder="1" applyAlignment="1">
      <alignment vertical="top" wrapText="1"/>
    </xf>
    <xf numFmtId="0" fontId="3" fillId="0" borderId="92" xfId="0" applyFont="1" applyBorder="1" applyAlignment="1">
      <alignment horizontal="center" vertical="top" wrapText="1"/>
    </xf>
    <xf numFmtId="0" fontId="3" fillId="0" borderId="93" xfId="0" applyFont="1" applyBorder="1" applyAlignment="1">
      <alignment horizontal="center" vertical="top" wrapText="1"/>
    </xf>
    <xf numFmtId="0" fontId="6" fillId="0" borderId="0" xfId="0" applyFont="1" applyFill="1" applyBorder="1"/>
    <xf numFmtId="0" fontId="3" fillId="0" borderId="94" xfId="0" applyFont="1" applyBorder="1" applyAlignment="1">
      <alignment vertical="top"/>
    </xf>
    <xf numFmtId="0" fontId="3" fillId="0" borderId="0" xfId="0" applyFont="1" applyFill="1" applyBorder="1" applyAlignment="1">
      <alignment horizontal="center" vertical="top"/>
    </xf>
    <xf numFmtId="2" fontId="3" fillId="0" borderId="0" xfId="0" applyNumberFormat="1" applyFont="1" applyFill="1" applyBorder="1" applyAlignment="1">
      <alignment horizontal="center" vertical="top"/>
    </xf>
    <xf numFmtId="0" fontId="0" fillId="0" borderId="5" xfId="0" applyBorder="1" applyAlignment="1">
      <alignment vertical="top" wrapText="1" shrinkToFit="1"/>
    </xf>
    <xf numFmtId="0" fontId="7" fillId="0" borderId="5" xfId="0" applyFont="1" applyBorder="1" applyAlignment="1">
      <alignment vertical="top" wrapText="1"/>
    </xf>
    <xf numFmtId="0" fontId="7" fillId="0" borderId="5" xfId="0" applyFont="1" applyFill="1" applyBorder="1" applyAlignment="1">
      <alignment vertical="top" wrapText="1"/>
    </xf>
    <xf numFmtId="0" fontId="6" fillId="0" borderId="5" xfId="0" applyFont="1" applyFill="1" applyBorder="1" applyAlignment="1">
      <alignment vertical="top" wrapText="1"/>
    </xf>
    <xf numFmtId="0" fontId="6" fillId="0" borderId="5" xfId="0" applyFont="1" applyBorder="1" applyAlignment="1">
      <alignment vertical="top" wrapText="1"/>
    </xf>
    <xf numFmtId="0" fontId="0" fillId="0" borderId="92" xfId="0" applyBorder="1" applyAlignment="1">
      <alignment horizontal="center" vertical="top" wrapText="1"/>
    </xf>
    <xf numFmtId="0" fontId="3" fillId="0" borderId="95" xfId="0" applyFont="1" applyBorder="1" applyAlignment="1">
      <alignment horizontal="center" vertical="top" wrapText="1"/>
    </xf>
    <xf numFmtId="0" fontId="8" fillId="0" borderId="0" xfId="0" applyFont="1" applyBorder="1" applyAlignment="1">
      <alignment vertical="top"/>
    </xf>
    <xf numFmtId="0" fontId="3" fillId="0" borderId="96" xfId="0" applyFont="1" applyBorder="1" applyAlignment="1">
      <alignment vertical="top"/>
    </xf>
    <xf numFmtId="0" fontId="6" fillId="0" borderId="96" xfId="0" applyFont="1" applyBorder="1"/>
    <xf numFmtId="0" fontId="0" fillId="0" borderId="96" xfId="0" applyBorder="1"/>
    <xf numFmtId="0" fontId="8" fillId="0" borderId="0" xfId="0" applyFont="1"/>
    <xf numFmtId="0" fontId="3" fillId="0" borderId="3" xfId="0" applyFont="1" applyBorder="1"/>
    <xf numFmtId="0" fontId="3" fillId="0" borderId="97" xfId="0" applyFont="1" applyBorder="1" applyAlignment="1">
      <alignment vertical="top"/>
    </xf>
    <xf numFmtId="0" fontId="6" fillId="0" borderId="98" xfId="0" applyFont="1" applyBorder="1" applyAlignment="1">
      <alignment horizontal="center"/>
    </xf>
    <xf numFmtId="0" fontId="0" fillId="0" borderId="98" xfId="0" applyBorder="1"/>
    <xf numFmtId="0" fontId="0" fillId="0" borderId="98" xfId="0" applyBorder="1" applyAlignment="1">
      <alignment horizontal="center"/>
    </xf>
    <xf numFmtId="9" fontId="0" fillId="0" borderId="99" xfId="0" applyNumberFormat="1" applyBorder="1" applyAlignment="1">
      <alignment horizontal="center"/>
    </xf>
    <xf numFmtId="0" fontId="3" fillId="0" borderId="100" xfId="0" applyFont="1" applyBorder="1" applyAlignment="1">
      <alignment vertical="top"/>
    </xf>
    <xf numFmtId="0" fontId="0" fillId="0" borderId="96" xfId="0" applyBorder="1" applyAlignment="1">
      <alignment horizontal="center"/>
    </xf>
    <xf numFmtId="9" fontId="0" fillId="0" borderId="101" xfId="0" applyNumberFormat="1" applyBorder="1" applyAlignment="1">
      <alignment horizontal="center"/>
    </xf>
    <xf numFmtId="0" fontId="3" fillId="12" borderId="27" xfId="0" applyFont="1" applyFill="1" applyBorder="1" applyAlignment="1">
      <alignment horizontal="left" vertical="top"/>
    </xf>
    <xf numFmtId="0" fontId="6" fillId="12" borderId="9" xfId="0" applyFont="1" applyFill="1" applyBorder="1" applyAlignment="1">
      <alignment horizontal="center"/>
    </xf>
    <xf numFmtId="0" fontId="0" fillId="12" borderId="102" xfId="0" applyFill="1" applyBorder="1" applyAlignment="1">
      <alignment horizontal="left"/>
    </xf>
    <xf numFmtId="0" fontId="0" fillId="12" borderId="9" xfId="0" applyFill="1" applyBorder="1" applyAlignment="1">
      <alignment horizontal="center"/>
    </xf>
    <xf numFmtId="9" fontId="0" fillId="12" borderId="25" xfId="1" applyFont="1" applyFill="1" applyBorder="1" applyAlignment="1">
      <alignment horizontal="center"/>
    </xf>
    <xf numFmtId="0" fontId="0" fillId="12" borderId="103" xfId="0" applyFill="1" applyBorder="1" applyAlignment="1">
      <alignment horizontal="left"/>
    </xf>
    <xf numFmtId="0" fontId="0" fillId="12" borderId="104" xfId="0" applyFill="1" applyBorder="1" applyAlignment="1">
      <alignment horizontal="center"/>
    </xf>
    <xf numFmtId="2" fontId="3" fillId="2" borderId="104" xfId="0" applyNumberFormat="1" applyFont="1" applyFill="1" applyBorder="1" applyAlignment="1">
      <alignment horizontal="center" vertical="top" wrapText="1"/>
    </xf>
    <xf numFmtId="2" fontId="3" fillId="2" borderId="103" xfId="0" applyNumberFormat="1" applyFont="1" applyFill="1" applyBorder="1" applyAlignment="1">
      <alignment horizontal="center" vertical="top"/>
    </xf>
    <xf numFmtId="2" fontId="3" fillId="0" borderId="0" xfId="0" applyNumberFormat="1" applyFont="1" applyFill="1" applyAlignment="1">
      <alignment horizontal="center" vertical="top"/>
    </xf>
    <xf numFmtId="164" fontId="3" fillId="0" borderId="0" xfId="0" applyNumberFormat="1" applyFont="1" applyFill="1" applyAlignment="1">
      <alignment horizontal="center" vertical="top"/>
    </xf>
    <xf numFmtId="0" fontId="6" fillId="0" borderId="6" xfId="0" applyFont="1" applyBorder="1"/>
    <xf numFmtId="0" fontId="0" fillId="0" borderId="30" xfId="0" applyBorder="1"/>
    <xf numFmtId="0" fontId="3" fillId="0" borderId="0" xfId="0" applyFont="1" applyFill="1" applyAlignment="1">
      <alignment horizontal="left"/>
    </xf>
    <xf numFmtId="0" fontId="3" fillId="0" borderId="0" xfId="0" applyFont="1" applyFill="1" applyAlignment="1">
      <alignment horizontal="center"/>
    </xf>
    <xf numFmtId="2" fontId="3" fillId="0" borderId="36" xfId="0" applyNumberFormat="1" applyFont="1" applyFill="1" applyBorder="1" applyAlignment="1">
      <alignment horizontal="center"/>
    </xf>
    <xf numFmtId="0" fontId="3" fillId="0" borderId="0" xfId="0" applyFont="1" applyFill="1"/>
    <xf numFmtId="0" fontId="3" fillId="0" borderId="105" xfId="0" applyFont="1" applyBorder="1" applyAlignment="1">
      <alignment vertical="top"/>
    </xf>
    <xf numFmtId="0" fontId="6" fillId="0" borderId="106" xfId="0" applyFont="1" applyBorder="1" applyAlignment="1">
      <alignment vertical="top"/>
    </xf>
    <xf numFmtId="0" fontId="3" fillId="0" borderId="106" xfId="0" applyFont="1" applyBorder="1" applyAlignment="1">
      <alignment vertical="top"/>
    </xf>
    <xf numFmtId="0" fontId="3" fillId="7" borderId="23" xfId="0" applyFont="1" applyFill="1" applyBorder="1" applyAlignment="1">
      <alignment horizontal="center" vertical="top" wrapText="1"/>
    </xf>
    <xf numFmtId="0" fontId="3" fillId="0" borderId="23" xfId="0" applyFont="1" applyBorder="1" applyAlignment="1">
      <alignment horizontal="center" vertical="top" wrapText="1"/>
    </xf>
    <xf numFmtId="2" fontId="3" fillId="2" borderId="23" xfId="0" applyNumberFormat="1" applyFont="1" applyFill="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left" vertical="top" wrapText="1"/>
    </xf>
    <xf numFmtId="0" fontId="3" fillId="0" borderId="107" xfId="0" applyFont="1" applyBorder="1" applyAlignment="1">
      <alignment horizontal="center" vertical="top"/>
    </xf>
    <xf numFmtId="0" fontId="0" fillId="0" borderId="96" xfId="0" applyBorder="1" applyAlignment="1">
      <alignment vertical="top"/>
    </xf>
    <xf numFmtId="0" fontId="0" fillId="6" borderId="18" xfId="0" applyFill="1" applyBorder="1" applyAlignment="1">
      <alignment horizontal="center"/>
    </xf>
    <xf numFmtId="0" fontId="0" fillId="0" borderId="18" xfId="0" applyBorder="1" applyAlignment="1">
      <alignment horizontal="center"/>
    </xf>
    <xf numFmtId="0" fontId="0" fillId="2" borderId="18" xfId="0" applyFill="1" applyBorder="1" applyAlignment="1">
      <alignment horizontal="center"/>
    </xf>
    <xf numFmtId="0" fontId="3" fillId="0" borderId="104" xfId="0" applyFont="1" applyBorder="1" applyAlignment="1">
      <alignment vertical="center" textRotation="90" wrapText="1"/>
    </xf>
    <xf numFmtId="0" fontId="0" fillId="6" borderId="108" xfId="0" applyFill="1" applyBorder="1" applyAlignment="1">
      <alignment horizontal="center"/>
    </xf>
    <xf numFmtId="0" fontId="0" fillId="6" borderId="109" xfId="0" applyFill="1" applyBorder="1"/>
    <xf numFmtId="0" fontId="0" fillId="6" borderId="6" xfId="0" applyFill="1" applyBorder="1" applyAlignment="1">
      <alignment horizontal="center"/>
    </xf>
    <xf numFmtId="0" fontId="0" fillId="6" borderId="6" xfId="0" applyFill="1" applyBorder="1" applyAlignment="1">
      <alignment horizontal="center" vertical="top" wrapText="1"/>
    </xf>
    <xf numFmtId="0" fontId="0" fillId="6" borderId="110" xfId="0" applyFill="1" applyBorder="1" applyAlignment="1">
      <alignment horizontal="center"/>
    </xf>
    <xf numFmtId="0" fontId="0" fillId="0" borderId="108" xfId="0" applyBorder="1" applyAlignment="1">
      <alignment horizontal="center"/>
    </xf>
    <xf numFmtId="0" fontId="0" fillId="0" borderId="109" xfId="0" applyBorder="1"/>
    <xf numFmtId="0" fontId="0" fillId="0" borderId="6" xfId="0" applyBorder="1" applyAlignment="1">
      <alignment horizontal="center" vertical="top" wrapText="1"/>
    </xf>
    <xf numFmtId="0" fontId="0" fillId="0" borderId="110" xfId="0" applyBorder="1" applyAlignment="1">
      <alignment horizontal="center"/>
    </xf>
    <xf numFmtId="0" fontId="0" fillId="0" borderId="111" xfId="0" applyBorder="1"/>
    <xf numFmtId="0" fontId="0" fillId="0" borderId="17" xfId="0" applyBorder="1" applyAlignment="1">
      <alignment horizontal="center" vertical="top" wrapText="1"/>
    </xf>
    <xf numFmtId="0" fontId="0" fillId="0" borderId="112" xfId="0" applyBorder="1" applyAlignment="1">
      <alignment horizontal="center"/>
    </xf>
    <xf numFmtId="0" fontId="0" fillId="7" borderId="113" xfId="0" applyFill="1" applyBorder="1"/>
    <xf numFmtId="0" fontId="0" fillId="7" borderId="16" xfId="0" applyFill="1" applyBorder="1" applyAlignment="1">
      <alignment horizontal="center" vertical="top" wrapText="1"/>
    </xf>
    <xf numFmtId="0" fontId="0" fillId="7" borderId="114" xfId="0" applyFill="1" applyBorder="1" applyAlignment="1">
      <alignment horizontal="center"/>
    </xf>
    <xf numFmtId="0" fontId="0" fillId="2" borderId="108" xfId="0" applyFill="1" applyBorder="1" applyAlignment="1">
      <alignment horizontal="center"/>
    </xf>
    <xf numFmtId="0" fontId="0" fillId="2" borderId="109" xfId="0" applyFill="1" applyBorder="1"/>
    <xf numFmtId="0" fontId="0" fillId="2" borderId="6" xfId="0" applyFill="1" applyBorder="1" applyAlignment="1">
      <alignment horizontal="center"/>
    </xf>
    <xf numFmtId="0" fontId="0" fillId="2" borderId="6" xfId="0" applyFill="1" applyBorder="1" applyAlignment="1">
      <alignment horizontal="center" vertical="top" wrapText="1"/>
    </xf>
    <xf numFmtId="0" fontId="0" fillId="2" borderId="110" xfId="0" applyFill="1" applyBorder="1" applyAlignment="1">
      <alignment horizontal="center"/>
    </xf>
    <xf numFmtId="0" fontId="0" fillId="0" borderId="113" xfId="0" applyBorder="1"/>
    <xf numFmtId="0" fontId="0" fillId="0" borderId="16" xfId="0" applyBorder="1" applyAlignment="1">
      <alignment horizontal="center"/>
    </xf>
    <xf numFmtId="0" fontId="0" fillId="0" borderId="16" xfId="0" applyBorder="1" applyAlignment="1">
      <alignment horizontal="center" vertical="top" wrapText="1"/>
    </xf>
    <xf numFmtId="0" fontId="0" fillId="0" borderId="114" xfId="0" applyBorder="1" applyAlignment="1">
      <alignment horizontal="center"/>
    </xf>
    <xf numFmtId="2" fontId="3" fillId="2" borderId="115" xfId="0" applyNumberFormat="1" applyFont="1" applyFill="1" applyBorder="1" applyAlignment="1">
      <alignment horizontal="center" vertical="top"/>
    </xf>
    <xf numFmtId="2" fontId="3" fillId="2" borderId="30" xfId="0" applyNumberFormat="1" applyFont="1" applyFill="1" applyBorder="1" applyAlignment="1">
      <alignment horizontal="center" vertical="top"/>
    </xf>
    <xf numFmtId="2" fontId="3" fillId="2" borderId="30" xfId="0" applyNumberFormat="1" applyFont="1" applyFill="1" applyBorder="1" applyAlignment="1">
      <alignment horizontal="center" vertical="top" wrapText="1"/>
    </xf>
    <xf numFmtId="2" fontId="3" fillId="2" borderId="116" xfId="0" applyNumberFormat="1" applyFont="1" applyFill="1" applyBorder="1" applyAlignment="1">
      <alignment horizontal="center" vertical="top"/>
    </xf>
    <xf numFmtId="0" fontId="3" fillId="0" borderId="117" xfId="0" applyFont="1" applyBorder="1" applyAlignment="1">
      <alignment horizontal="center" vertical="top"/>
    </xf>
    <xf numFmtId="0" fontId="3" fillId="0" borderId="118" xfId="0" applyFont="1" applyBorder="1" applyAlignment="1">
      <alignment horizontal="center" vertical="top"/>
    </xf>
    <xf numFmtId="0" fontId="3" fillId="0" borderId="119" xfId="0" applyFont="1" applyBorder="1" applyAlignment="1">
      <alignment horizontal="center" vertical="top"/>
    </xf>
    <xf numFmtId="0" fontId="6" fillId="0" borderId="6" xfId="0" applyFont="1" applyBorder="1" applyAlignment="1"/>
    <xf numFmtId="0" fontId="0" fillId="0" borderId="6" xfId="0" quotePrefix="1" applyBorder="1" applyAlignment="1">
      <alignment horizontal="left"/>
    </xf>
    <xf numFmtId="0" fontId="0" fillId="0" borderId="6" xfId="0" applyBorder="1" applyAlignment="1">
      <alignment horizontal="left"/>
    </xf>
    <xf numFmtId="0" fontId="7" fillId="0" borderId="6" xfId="0" applyFont="1" applyBorder="1" applyAlignment="1">
      <alignment horizontal="left" wrapText="1"/>
    </xf>
    <xf numFmtId="0" fontId="3" fillId="0" borderId="5" xfId="0" applyFont="1" applyFill="1" applyBorder="1" applyAlignment="1">
      <alignment vertical="top"/>
    </xf>
    <xf numFmtId="0" fontId="8" fillId="0" borderId="5" xfId="0" applyFont="1" applyFill="1" applyBorder="1" applyAlignment="1">
      <alignment vertical="top"/>
    </xf>
    <xf numFmtId="0" fontId="3" fillId="0" borderId="18" xfId="0" applyFont="1" applyFill="1" applyBorder="1" applyAlignment="1">
      <alignment vertical="top"/>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37" xfId="0" applyBorder="1" applyAlignment="1">
      <alignment vertical="top" wrapText="1"/>
    </xf>
    <xf numFmtId="0" fontId="3" fillId="0" borderId="34" xfId="0" applyFont="1" applyBorder="1" applyAlignment="1">
      <alignment vertical="top"/>
    </xf>
    <xf numFmtId="0" fontId="8" fillId="0" borderId="34" xfId="0" applyFont="1" applyBorder="1" applyAlignment="1">
      <alignment vertical="top"/>
    </xf>
    <xf numFmtId="0" fontId="0" fillId="0" borderId="120" xfId="0" applyBorder="1" applyAlignment="1">
      <alignment vertical="top" wrapText="1"/>
    </xf>
    <xf numFmtId="0" fontId="3" fillId="0" borderId="121" xfId="0" applyFont="1" applyBorder="1" applyAlignment="1">
      <alignment vertical="top"/>
    </xf>
    <xf numFmtId="0" fontId="3" fillId="0" borderId="122" xfId="0" applyFont="1" applyBorder="1" applyAlignment="1">
      <alignment vertical="top"/>
    </xf>
    <xf numFmtId="0" fontId="3" fillId="0" borderId="123" xfId="0" applyFont="1" applyBorder="1" applyAlignment="1">
      <alignment vertical="top" wrapText="1"/>
    </xf>
    <xf numFmtId="0" fontId="0" fillId="0" borderId="5" xfId="0" applyFill="1" applyBorder="1"/>
    <xf numFmtId="0" fontId="0" fillId="0" borderId="124" xfId="0" applyFill="1" applyBorder="1"/>
    <xf numFmtId="0" fontId="0" fillId="0" borderId="18" xfId="0" applyFill="1" applyBorder="1"/>
    <xf numFmtId="0" fontId="6" fillId="0" borderId="18" xfId="0" applyFont="1" applyFill="1" applyBorder="1"/>
    <xf numFmtId="0" fontId="0" fillId="0" borderId="125" xfId="0" applyFill="1" applyBorder="1" applyAlignment="1">
      <alignment horizontal="left" wrapText="1"/>
    </xf>
    <xf numFmtId="0" fontId="3" fillId="0" borderId="34" xfId="0" applyFont="1" applyFill="1" applyBorder="1" applyAlignment="1">
      <alignment horizontal="left" textRotation="90" wrapText="1"/>
    </xf>
    <xf numFmtId="0" fontId="3" fillId="0" borderId="34" xfId="0" applyFont="1" applyBorder="1" applyAlignment="1">
      <alignment horizontal="left" wrapText="1"/>
    </xf>
    <xf numFmtId="0" fontId="0" fillId="0" borderId="34" xfId="0" applyBorder="1" applyAlignment="1">
      <alignment horizontal="left" wrapText="1"/>
    </xf>
    <xf numFmtId="0" fontId="2" fillId="2" borderId="34" xfId="0" applyFont="1" applyFill="1" applyBorder="1" applyAlignment="1">
      <alignment horizontal="left" textRotation="90" wrapText="1"/>
    </xf>
    <xf numFmtId="0" fontId="2" fillId="3" borderId="34" xfId="0" applyFont="1" applyFill="1" applyBorder="1" applyAlignment="1">
      <alignment horizontal="left" textRotation="90" wrapText="1"/>
    </xf>
    <xf numFmtId="0" fontId="2" fillId="4" borderId="34" xfId="0" applyFont="1" applyFill="1" applyBorder="1" applyAlignment="1">
      <alignment horizontal="left" textRotation="90" wrapText="1"/>
    </xf>
    <xf numFmtId="0" fontId="2" fillId="4" borderId="120" xfId="0" applyFont="1" applyFill="1" applyBorder="1" applyAlignment="1">
      <alignment horizontal="left" textRotation="90" wrapText="1"/>
    </xf>
    <xf numFmtId="0" fontId="0" fillId="0" borderId="14" xfId="0" applyBorder="1" applyAlignment="1">
      <alignment horizontal="left" textRotation="90" wrapText="1"/>
    </xf>
    <xf numFmtId="0" fontId="0" fillId="0" borderId="6" xfId="0" applyFill="1" applyBorder="1"/>
    <xf numFmtId="0" fontId="0" fillId="0" borderId="6" xfId="0" applyBorder="1" applyAlignment="1">
      <alignment horizontal="left" wrapText="1"/>
    </xf>
    <xf numFmtId="0" fontId="0" fillId="0" borderId="110" xfId="0" applyFill="1" applyBorder="1"/>
    <xf numFmtId="0" fontId="2" fillId="2" borderId="12" xfId="0" applyFont="1" applyFill="1" applyBorder="1" applyAlignment="1">
      <alignment horizontal="left" textRotation="90" wrapText="1"/>
    </xf>
    <xf numFmtId="0" fontId="0" fillId="4" borderId="7" xfId="0" applyFill="1" applyBorder="1" applyAlignment="1">
      <alignment horizontal="center"/>
    </xf>
    <xf numFmtId="0" fontId="0" fillId="5" borderId="7" xfId="0" applyFill="1" applyBorder="1" applyAlignment="1">
      <alignment horizontal="center"/>
    </xf>
    <xf numFmtId="0" fontId="0" fillId="5" borderId="7" xfId="0" applyFill="1" applyBorder="1"/>
    <xf numFmtId="0" fontId="0" fillId="2" borderId="7" xfId="0" applyFill="1" applyBorder="1"/>
    <xf numFmtId="0" fontId="0" fillId="5" borderId="108" xfId="0" applyFill="1" applyBorder="1"/>
    <xf numFmtId="0" fontId="0" fillId="0" borderId="126" xfId="0" applyFill="1" applyBorder="1"/>
    <xf numFmtId="0" fontId="0" fillId="0" borderId="127" xfId="0" applyFill="1" applyBorder="1"/>
    <xf numFmtId="0" fontId="2" fillId="3" borderId="14" xfId="0" applyFont="1" applyFill="1" applyBorder="1" applyAlignment="1">
      <alignment horizontal="left" textRotation="90" wrapText="1"/>
    </xf>
    <xf numFmtId="0" fontId="0" fillId="3" borderId="6" xfId="0" applyFill="1" applyBorder="1" applyAlignment="1">
      <alignment horizontal="center"/>
    </xf>
    <xf numFmtId="0" fontId="0" fillId="5" borderId="6" xfId="0" applyFill="1" applyBorder="1" applyAlignment="1">
      <alignment horizontal="center"/>
    </xf>
    <xf numFmtId="0" fontId="0" fillId="3" borderId="6" xfId="0" applyFill="1" applyBorder="1"/>
    <xf numFmtId="0" fontId="0" fillId="5" borderId="6" xfId="0" applyFill="1" applyBorder="1"/>
    <xf numFmtId="0" fontId="0" fillId="3" borderId="110" xfId="0" applyFill="1" applyBorder="1"/>
    <xf numFmtId="0" fontId="2" fillId="4" borderId="12" xfId="0" applyFont="1" applyFill="1" applyBorder="1" applyAlignment="1">
      <alignment horizontal="left" textRotation="90" wrapText="1"/>
    </xf>
    <xf numFmtId="0" fontId="10" fillId="4" borderId="7" xfId="0" applyFont="1" applyFill="1" applyBorder="1" applyAlignment="1">
      <alignment horizontal="center"/>
    </xf>
    <xf numFmtId="0" fontId="6" fillId="2" borderId="7" xfId="0" applyFont="1" applyFill="1" applyBorder="1" applyAlignment="1">
      <alignment horizontal="center"/>
    </xf>
    <xf numFmtId="0" fontId="6" fillId="5" borderId="7" xfId="0" applyFont="1" applyFill="1" applyBorder="1" applyAlignment="1">
      <alignment horizontal="center"/>
    </xf>
    <xf numFmtId="0" fontId="6" fillId="2" borderId="108" xfId="0" applyFont="1" applyFill="1" applyBorder="1" applyAlignment="1">
      <alignment horizontal="center"/>
    </xf>
    <xf numFmtId="0" fontId="2" fillId="2" borderId="14" xfId="0" applyFont="1" applyFill="1" applyBorder="1" applyAlignment="1">
      <alignment horizontal="left" textRotation="90" wrapText="1"/>
    </xf>
    <xf numFmtId="0" fontId="0" fillId="2" borderId="6" xfId="0" applyFill="1" applyBorder="1"/>
    <xf numFmtId="0" fontId="0" fillId="2" borderId="110" xfId="0" applyFill="1" applyBorder="1"/>
    <xf numFmtId="0" fontId="2" fillId="3" borderId="12" xfId="0" applyFont="1" applyFill="1" applyBorder="1" applyAlignment="1">
      <alignment horizontal="left" textRotation="90" wrapText="1"/>
    </xf>
    <xf numFmtId="0" fontId="0" fillId="3" borderId="7" xfId="0" applyFill="1" applyBorder="1" applyAlignment="1">
      <alignment horizontal="center"/>
    </xf>
    <xf numFmtId="0" fontId="6" fillId="5" borderId="7" xfId="0" applyFont="1" applyFill="1" applyBorder="1"/>
    <xf numFmtId="0" fontId="6" fillId="3" borderId="7" xfId="0" applyFont="1" applyFill="1" applyBorder="1"/>
    <xf numFmtId="0" fontId="6" fillId="5" borderId="108" xfId="0" applyFont="1" applyFill="1" applyBorder="1"/>
    <xf numFmtId="0" fontId="0" fillId="0" borderId="3" xfId="0" applyBorder="1"/>
    <xf numFmtId="0" fontId="0" fillId="0" borderId="3" xfId="0" applyBorder="1" applyAlignment="1">
      <alignment wrapText="1"/>
    </xf>
    <xf numFmtId="0" fontId="0" fillId="0" borderId="128" xfId="0" applyBorder="1"/>
    <xf numFmtId="0" fontId="0" fillId="0" borderId="129" xfId="0" applyFill="1" applyBorder="1"/>
    <xf numFmtId="0" fontId="0" fillId="0" borderId="130" xfId="0" applyFill="1" applyBorder="1"/>
    <xf numFmtId="0" fontId="0" fillId="0" borderId="106" xfId="0" applyFill="1" applyBorder="1"/>
    <xf numFmtId="0" fontId="0" fillId="0" borderId="3" xfId="0" applyFill="1" applyBorder="1"/>
    <xf numFmtId="0" fontId="3" fillId="0" borderId="0" xfId="0" quotePrefix="1"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0" fillId="0" borderId="0" xfId="0" applyFill="1" applyBorder="1" applyAlignment="1">
      <alignment vertical="top" wrapText="1"/>
    </xf>
    <xf numFmtId="0" fontId="0" fillId="0" borderId="123" xfId="0" applyBorder="1" applyAlignment="1">
      <alignment vertical="top" wrapText="1"/>
    </xf>
    <xf numFmtId="0" fontId="6" fillId="0" borderId="0" xfId="0" applyFont="1" applyFill="1" applyBorder="1" applyAlignment="1">
      <alignment vertical="top" wrapText="1"/>
    </xf>
    <xf numFmtId="0" fontId="0" fillId="0" borderId="34" xfId="0" applyBorder="1" applyAlignment="1">
      <alignment vertical="top" wrapText="1"/>
    </xf>
    <xf numFmtId="0" fontId="0" fillId="0" borderId="5" xfId="0" quotePrefix="1" applyBorder="1" applyAlignment="1">
      <alignment vertical="top" wrapText="1"/>
    </xf>
    <xf numFmtId="0" fontId="0" fillId="0" borderId="0" xfId="0" quotePrefix="1" applyBorder="1" applyAlignment="1">
      <alignment vertical="top" wrapText="1"/>
    </xf>
    <xf numFmtId="0" fontId="0" fillId="0" borderId="123" xfId="0" applyFill="1" applyBorder="1" applyAlignment="1">
      <alignment vertical="top" wrapText="1"/>
    </xf>
    <xf numFmtId="0" fontId="0" fillId="0" borderId="34" xfId="0" applyFill="1" applyBorder="1" applyAlignment="1">
      <alignment vertical="top" wrapText="1"/>
    </xf>
    <xf numFmtId="0" fontId="0" fillId="0" borderId="5" xfId="0" quotePrefix="1" applyFill="1" applyBorder="1" applyAlignment="1">
      <alignment vertical="top" wrapText="1"/>
    </xf>
    <xf numFmtId="2" fontId="0" fillId="0" borderId="0" xfId="0" applyNumberFormat="1"/>
    <xf numFmtId="164" fontId="0" fillId="0" borderId="0" xfId="0" applyNumberFormat="1"/>
    <xf numFmtId="164" fontId="3" fillId="0" borderId="0" xfId="0" applyNumberFormat="1" applyFont="1"/>
    <xf numFmtId="170" fontId="3" fillId="0" borderId="0" xfId="0" applyNumberFormat="1" applyFont="1" applyAlignment="1">
      <alignment horizontal="center" vertical="top"/>
    </xf>
    <xf numFmtId="170" fontId="3" fillId="0" borderId="0" xfId="0" applyNumberFormat="1" applyFont="1" applyBorder="1" applyAlignment="1">
      <alignment horizontal="center" vertical="top"/>
    </xf>
    <xf numFmtId="170" fontId="3" fillId="0" borderId="125" xfId="0" applyNumberFormat="1" applyFont="1" applyBorder="1" applyAlignment="1">
      <alignment horizontal="center" vertical="top"/>
    </xf>
    <xf numFmtId="170" fontId="3" fillId="0" borderId="0" xfId="0" applyNumberFormat="1" applyFont="1" applyFill="1" applyAlignment="1">
      <alignment horizontal="center" vertical="top"/>
    </xf>
    <xf numFmtId="170" fontId="0" fillId="0" borderId="0" xfId="0" applyNumberFormat="1" applyAlignment="1">
      <alignment vertical="top" wrapText="1"/>
    </xf>
    <xf numFmtId="170" fontId="3" fillId="0" borderId="131" xfId="0" quotePrefix="1" applyNumberFormat="1" applyFont="1" applyBorder="1" applyAlignment="1">
      <alignment horizontal="center" vertical="top" wrapText="1"/>
    </xf>
    <xf numFmtId="0" fontId="6" fillId="0" borderId="5" xfId="0" applyFont="1" applyFill="1" applyBorder="1" applyAlignment="1">
      <alignment horizontal="left"/>
    </xf>
    <xf numFmtId="2" fontId="3" fillId="0" borderId="5" xfId="0" applyNumberFormat="1" applyFont="1" applyFill="1" applyBorder="1" applyAlignment="1">
      <alignment horizontal="center"/>
    </xf>
    <xf numFmtId="0" fontId="6" fillId="0" borderId="5" xfId="0" applyFont="1" applyFill="1" applyBorder="1" applyAlignment="1">
      <alignment vertical="top"/>
    </xf>
    <xf numFmtId="0" fontId="21" fillId="0" borderId="0" xfId="0" applyFont="1" applyFill="1"/>
    <xf numFmtId="0" fontId="7" fillId="0" borderId="6" xfId="0" applyFont="1" applyBorder="1" applyAlignment="1">
      <alignment horizontal="center"/>
    </xf>
    <xf numFmtId="0" fontId="7" fillId="0" borderId="118" xfId="0" applyFont="1" applyBorder="1" applyAlignment="1">
      <alignment horizontal="center" vertical="top"/>
    </xf>
    <xf numFmtId="0" fontId="3" fillId="12" borderId="5" xfId="0" applyFont="1" applyFill="1" applyBorder="1" applyAlignment="1">
      <alignment vertical="top"/>
    </xf>
    <xf numFmtId="0" fontId="3" fillId="12" borderId="5" xfId="0" applyFont="1" applyFill="1" applyBorder="1" applyAlignment="1">
      <alignment vertical="top" wrapText="1"/>
    </xf>
    <xf numFmtId="0" fontId="0" fillId="12" borderId="5" xfId="0" applyFill="1" applyBorder="1" applyAlignment="1">
      <alignment vertical="top" wrapText="1"/>
    </xf>
    <xf numFmtId="2" fontId="3" fillId="0" borderId="0" xfId="0" applyNumberFormat="1" applyFont="1" applyBorder="1" applyAlignment="1">
      <alignment horizontal="center" vertical="top"/>
    </xf>
    <xf numFmtId="2" fontId="3" fillId="12" borderId="21" xfId="0" applyNumberFormat="1" applyFont="1" applyFill="1" applyBorder="1" applyAlignment="1">
      <alignment horizontal="center" vertical="top"/>
    </xf>
    <xf numFmtId="2" fontId="3" fillId="12" borderId="21" xfId="0" quotePrefix="1" applyNumberFormat="1" applyFont="1" applyFill="1" applyBorder="1" applyAlignment="1">
      <alignment horizontal="center" vertical="top"/>
    </xf>
    <xf numFmtId="2" fontId="3" fillId="0" borderId="0" xfId="0" applyNumberFormat="1" applyFont="1" applyAlignment="1">
      <alignment horizontal="center" vertical="top"/>
    </xf>
    <xf numFmtId="2" fontId="5" fillId="0" borderId="0" xfId="0" applyNumberFormat="1" applyFont="1" applyAlignment="1">
      <alignment horizontal="center" vertical="top"/>
    </xf>
    <xf numFmtId="2" fontId="3" fillId="2" borderId="132" xfId="0" applyNumberFormat="1" applyFont="1" applyFill="1" applyBorder="1" applyAlignment="1">
      <alignment horizontal="center" vertical="top" wrapText="1"/>
    </xf>
    <xf numFmtId="2" fontId="3" fillId="2" borderId="133" xfId="0" applyNumberFormat="1" applyFont="1" applyFill="1" applyBorder="1" applyAlignment="1">
      <alignment horizontal="center" vertical="top" wrapText="1"/>
    </xf>
    <xf numFmtId="2" fontId="3" fillId="2" borderId="134" xfId="0" applyNumberFormat="1" applyFont="1" applyFill="1" applyBorder="1" applyAlignment="1">
      <alignment horizontal="center" vertical="top"/>
    </xf>
    <xf numFmtId="2" fontId="3" fillId="2" borderId="135" xfId="0" applyNumberFormat="1" applyFont="1" applyFill="1" applyBorder="1" applyAlignment="1">
      <alignment horizontal="center" vertical="top"/>
    </xf>
    <xf numFmtId="2" fontId="3" fillId="2" borderId="136" xfId="0" applyNumberFormat="1" applyFont="1" applyFill="1" applyBorder="1" applyAlignment="1">
      <alignment horizontal="center" vertical="top"/>
    </xf>
    <xf numFmtId="2" fontId="7" fillId="2" borderId="136" xfId="0" applyNumberFormat="1" applyFont="1" applyFill="1" applyBorder="1" applyAlignment="1">
      <alignment horizontal="center" vertical="top"/>
    </xf>
    <xf numFmtId="2" fontId="3" fillId="2" borderId="137" xfId="0" applyNumberFormat="1" applyFont="1" applyFill="1" applyBorder="1" applyAlignment="1">
      <alignment horizontal="center" vertical="top"/>
    </xf>
    <xf numFmtId="0" fontId="6" fillId="12" borderId="5" xfId="0" applyFont="1" applyFill="1" applyBorder="1" applyAlignment="1">
      <alignment vertical="top" wrapText="1"/>
    </xf>
    <xf numFmtId="0" fontId="6" fillId="0" borderId="0" xfId="0" applyFont="1" applyBorder="1" applyAlignment="1">
      <alignment vertical="top"/>
    </xf>
    <xf numFmtId="0" fontId="3" fillId="0" borderId="138" xfId="0" applyFont="1" applyFill="1" applyBorder="1" applyAlignment="1">
      <alignment horizontal="left" vertical="top" wrapText="1"/>
    </xf>
    <xf numFmtId="0" fontId="3" fillId="0" borderId="139" xfId="0" applyFont="1" applyFill="1" applyBorder="1" applyAlignment="1">
      <alignment vertical="center" wrapText="1"/>
    </xf>
    <xf numFmtId="0" fontId="3" fillId="0" borderId="139" xfId="0" applyFont="1" applyFill="1" applyBorder="1" applyAlignment="1">
      <alignment horizontal="center" vertical="center" wrapText="1"/>
    </xf>
    <xf numFmtId="2" fontId="3" fillId="0" borderId="139" xfId="0" applyNumberFormat="1" applyFont="1" applyFill="1" applyBorder="1" applyAlignment="1">
      <alignment horizontal="center" vertical="center" wrapText="1"/>
    </xf>
    <xf numFmtId="2" fontId="3" fillId="0" borderId="140" xfId="0" applyNumberFormat="1" applyFont="1" applyFill="1" applyBorder="1" applyAlignment="1">
      <alignment horizontal="center" vertical="center" wrapText="1"/>
    </xf>
    <xf numFmtId="0" fontId="3" fillId="0" borderId="21" xfId="0" quotePrefix="1" applyFont="1" applyFill="1" applyBorder="1" applyAlignment="1">
      <alignment horizontal="left" vertical="top"/>
    </xf>
    <xf numFmtId="0" fontId="0" fillId="0" borderId="5" xfId="0" applyFill="1" applyBorder="1" applyAlignment="1">
      <alignment vertical="top"/>
    </xf>
    <xf numFmtId="0" fontId="3" fillId="0" borderId="21" xfId="0" applyFont="1" applyFill="1" applyBorder="1" applyAlignment="1">
      <alignment horizontal="left" vertical="top"/>
    </xf>
    <xf numFmtId="0" fontId="6" fillId="0" borderId="5" xfId="0" applyFont="1" applyFill="1" applyBorder="1" applyAlignment="1">
      <alignment wrapText="1"/>
    </xf>
    <xf numFmtId="0" fontId="3" fillId="0" borderId="5" xfId="0" applyFont="1" applyFill="1" applyBorder="1" applyAlignment="1">
      <alignment horizontal="center" vertical="top"/>
    </xf>
    <xf numFmtId="2" fontId="3" fillId="0" borderId="36" xfId="0" applyNumberFormat="1" applyFont="1" applyFill="1" applyBorder="1" applyAlignment="1">
      <alignment horizontal="center" vertical="top"/>
    </xf>
    <xf numFmtId="2" fontId="7" fillId="0" borderId="36" xfId="0" applyNumberFormat="1" applyFont="1" applyFill="1" applyBorder="1" applyAlignment="1">
      <alignment horizontal="center" vertical="top"/>
    </xf>
    <xf numFmtId="0" fontId="3" fillId="12" borderId="21" xfId="0" quotePrefix="1" applyFont="1" applyFill="1" applyBorder="1" applyAlignment="1">
      <alignment horizontal="left" vertical="top"/>
    </xf>
    <xf numFmtId="0" fontId="0" fillId="12" borderId="5" xfId="0" applyFill="1" applyBorder="1" applyAlignment="1">
      <alignment vertical="top"/>
    </xf>
    <xf numFmtId="0" fontId="6" fillId="12" borderId="5" xfId="0" applyFont="1" applyFill="1" applyBorder="1"/>
    <xf numFmtId="0" fontId="0" fillId="12" borderId="5" xfId="0" applyFill="1" applyBorder="1"/>
    <xf numFmtId="2" fontId="3" fillId="12" borderId="5" xfId="0" applyNumberFormat="1" applyFont="1" applyFill="1" applyBorder="1" applyAlignment="1">
      <alignment horizontal="center"/>
    </xf>
    <xf numFmtId="2" fontId="3" fillId="12" borderId="36" xfId="0" applyNumberFormat="1" applyFont="1" applyFill="1" applyBorder="1" applyAlignment="1">
      <alignment horizontal="center"/>
    </xf>
    <xf numFmtId="0" fontId="6" fillId="12" borderId="5" xfId="0" applyFont="1" applyFill="1" applyBorder="1" applyAlignment="1">
      <alignment horizontal="left"/>
    </xf>
    <xf numFmtId="0" fontId="6" fillId="12" borderId="5" xfId="0" applyFont="1" applyFill="1" applyBorder="1" applyAlignment="1">
      <alignment vertical="top"/>
    </xf>
    <xf numFmtId="0" fontId="3" fillId="12" borderId="21" xfId="0" applyFont="1" applyFill="1" applyBorder="1" applyAlignment="1">
      <alignment horizontal="left" vertical="top"/>
    </xf>
    <xf numFmtId="0" fontId="3" fillId="12" borderId="5" xfId="0" applyFont="1" applyFill="1" applyBorder="1" applyAlignment="1">
      <alignment horizontal="center" vertical="top"/>
    </xf>
    <xf numFmtId="2" fontId="7" fillId="12" borderId="36" xfId="0" applyNumberFormat="1" applyFont="1" applyFill="1" applyBorder="1" applyAlignment="1">
      <alignment horizontal="center" vertical="top"/>
    </xf>
    <xf numFmtId="0" fontId="6" fillId="12" borderId="5" xfId="0" quotePrefix="1" applyFont="1" applyFill="1" applyBorder="1" applyAlignment="1">
      <alignment horizontal="left"/>
    </xf>
    <xf numFmtId="0" fontId="0" fillId="12" borderId="5" xfId="0" applyFill="1" applyBorder="1" applyAlignment="1">
      <alignment wrapText="1"/>
    </xf>
    <xf numFmtId="0" fontId="3" fillId="12" borderId="21" xfId="0" applyFont="1" applyFill="1" applyBorder="1" applyAlignment="1">
      <alignment horizontal="left"/>
    </xf>
    <xf numFmtId="0" fontId="3" fillId="12" borderId="124" xfId="0" applyFont="1" applyFill="1" applyBorder="1" applyAlignment="1">
      <alignment horizontal="left"/>
    </xf>
    <xf numFmtId="0" fontId="0" fillId="12" borderId="18" xfId="0" applyFill="1" applyBorder="1" applyAlignment="1">
      <alignment vertical="top"/>
    </xf>
    <xf numFmtId="0" fontId="3" fillId="12" borderId="18" xfId="0" applyFont="1" applyFill="1" applyBorder="1" applyAlignment="1">
      <alignment vertical="top"/>
    </xf>
    <xf numFmtId="0" fontId="6" fillId="12" borderId="18" xfId="0" applyFont="1" applyFill="1" applyBorder="1"/>
    <xf numFmtId="0" fontId="0" fillId="12" borderId="18" xfId="0" applyFill="1" applyBorder="1"/>
    <xf numFmtId="0" fontId="3" fillId="12" borderId="18" xfId="0" applyFont="1" applyFill="1" applyBorder="1" applyAlignment="1">
      <alignment horizontal="center" vertical="top"/>
    </xf>
    <xf numFmtId="2" fontId="3" fillId="12" borderId="37" xfId="0" applyNumberFormat="1" applyFont="1" applyFill="1" applyBorder="1" applyAlignment="1">
      <alignment horizontal="center" vertical="top"/>
    </xf>
    <xf numFmtId="2" fontId="3" fillId="12" borderId="36" xfId="0" applyNumberFormat="1" applyFont="1" applyFill="1" applyBorder="1" applyAlignment="1">
      <alignment horizontal="center" vertical="top"/>
    </xf>
    <xf numFmtId="0" fontId="6" fillId="12" borderId="5" xfId="0" applyFont="1" applyFill="1" applyBorder="1" applyAlignment="1">
      <alignment wrapText="1"/>
    </xf>
    <xf numFmtId="0" fontId="3" fillId="0" borderId="139" xfId="0" applyFont="1" applyFill="1" applyBorder="1" applyAlignment="1">
      <alignment horizontal="left" vertical="center" wrapText="1"/>
    </xf>
    <xf numFmtId="0" fontId="3" fillId="0" borderId="7" xfId="0" applyFont="1" applyBorder="1" applyAlignment="1">
      <alignment vertical="top" wrapText="1"/>
    </xf>
    <xf numFmtId="0" fontId="3" fillId="0" borderId="6" xfId="0" applyFont="1" applyBorder="1" applyAlignment="1">
      <alignment horizontal="left" wrapText="1"/>
    </xf>
    <xf numFmtId="0" fontId="0" fillId="0" borderId="141" xfId="0" applyBorder="1" applyAlignment="1">
      <alignment vertical="top" wrapText="1"/>
    </xf>
    <xf numFmtId="0" fontId="0" fillId="0" borderId="142" xfId="0" applyBorder="1" applyAlignment="1">
      <alignment vertical="top" wrapText="1"/>
    </xf>
    <xf numFmtId="170" fontId="3" fillId="0" borderId="0" xfId="0" applyNumberFormat="1" applyFont="1" applyFill="1" applyBorder="1" applyAlignment="1">
      <alignment horizontal="center" vertical="top"/>
    </xf>
    <xf numFmtId="170" fontId="3" fillId="0" borderId="143" xfId="0" applyNumberFormat="1" applyFont="1" applyFill="1" applyBorder="1" applyAlignment="1">
      <alignment horizontal="center" vertical="top"/>
    </xf>
    <xf numFmtId="170" fontId="3" fillId="0" borderId="144" xfId="0" applyNumberFormat="1" applyFont="1" applyBorder="1" applyAlignment="1">
      <alignment horizontal="center" vertical="top"/>
    </xf>
    <xf numFmtId="170" fontId="3" fillId="0" borderId="144" xfId="0" quotePrefix="1" applyNumberFormat="1" applyFont="1" applyBorder="1" applyAlignment="1">
      <alignment horizontal="center" vertical="top"/>
    </xf>
    <xf numFmtId="170" fontId="3" fillId="0" borderId="144" xfId="0" quotePrefix="1" applyNumberFormat="1" applyFont="1" applyBorder="1" applyAlignment="1">
      <alignment horizontal="center" vertical="top" wrapText="1"/>
    </xf>
    <xf numFmtId="170" fontId="3" fillId="0" borderId="144" xfId="0" applyNumberFormat="1" applyFont="1" applyFill="1" applyBorder="1" applyAlignment="1">
      <alignment horizontal="center" vertical="top"/>
    </xf>
    <xf numFmtId="170" fontId="3" fillId="0" borderId="145" xfId="0" applyNumberFormat="1" applyFont="1" applyFill="1" applyBorder="1" applyAlignment="1">
      <alignment horizontal="center" vertical="top"/>
    </xf>
    <xf numFmtId="0" fontId="3" fillId="0" borderId="17" xfId="0" applyFont="1" applyBorder="1" applyAlignment="1">
      <alignment vertical="top"/>
    </xf>
    <xf numFmtId="0" fontId="3" fillId="0" borderId="17" xfId="0" quotePrefix="1" applyFont="1" applyBorder="1" applyAlignment="1">
      <alignment vertical="top"/>
    </xf>
    <xf numFmtId="0" fontId="3" fillId="0" borderId="17" xfId="0" applyFont="1" applyFill="1" applyBorder="1" applyAlignment="1">
      <alignment vertical="top"/>
    </xf>
    <xf numFmtId="0" fontId="3" fillId="0" borderId="146" xfId="0" applyFont="1" applyFill="1" applyBorder="1" applyAlignment="1">
      <alignment vertical="top"/>
    </xf>
    <xf numFmtId="2" fontId="3" fillId="0" borderId="5" xfId="0" applyNumberFormat="1" applyFont="1" applyFill="1" applyBorder="1" applyAlignment="1">
      <alignment horizontal="center" vertical="top"/>
    </xf>
    <xf numFmtId="2" fontId="3" fillId="0" borderId="18" xfId="0" applyNumberFormat="1" applyFont="1" applyFill="1" applyBorder="1" applyAlignment="1">
      <alignment horizontal="center" vertical="top"/>
    </xf>
    <xf numFmtId="170" fontId="3" fillId="0" borderId="3" xfId="0" applyNumberFormat="1" applyFont="1" applyFill="1" applyBorder="1" applyAlignment="1">
      <alignment horizontal="center" vertical="top" wrapText="1"/>
    </xf>
    <xf numFmtId="170" fontId="6" fillId="0" borderId="0" xfId="0" applyNumberFormat="1" applyFont="1" applyFill="1" applyAlignment="1">
      <alignment vertical="top" wrapText="1"/>
    </xf>
    <xf numFmtId="2" fontId="3" fillId="0" borderId="21" xfId="0" applyNumberFormat="1" applyFont="1" applyFill="1" applyBorder="1" applyAlignment="1">
      <alignment horizontal="center" vertical="top"/>
    </xf>
    <xf numFmtId="2" fontId="3" fillId="0" borderId="21" xfId="0" quotePrefix="1" applyNumberFormat="1" applyFont="1" applyFill="1" applyBorder="1" applyAlignment="1">
      <alignment horizontal="center" vertical="top"/>
    </xf>
    <xf numFmtId="0" fontId="6" fillId="0" borderId="0" xfId="0" applyFont="1" applyAlignment="1">
      <alignment vertical="top"/>
    </xf>
    <xf numFmtId="0" fontId="6" fillId="0" borderId="140" xfId="0" applyFont="1" applyBorder="1" applyAlignment="1">
      <alignment vertical="top" wrapText="1"/>
    </xf>
    <xf numFmtId="0" fontId="6" fillId="0" borderId="147" xfId="0" applyFont="1" applyBorder="1" applyAlignment="1">
      <alignment vertical="top" wrapText="1"/>
    </xf>
    <xf numFmtId="0" fontId="6" fillId="0" borderId="36" xfId="0" applyFont="1" applyFill="1" applyBorder="1" applyAlignment="1">
      <alignment vertical="top" wrapText="1"/>
    </xf>
    <xf numFmtId="0" fontId="6" fillId="0" borderId="5" xfId="0" applyFont="1" applyFill="1" applyBorder="1" applyAlignment="1">
      <alignment vertical="top" wrapText="1" shrinkToFit="1"/>
    </xf>
    <xf numFmtId="0" fontId="6" fillId="0" borderId="0" xfId="0" applyFont="1" applyAlignment="1">
      <alignment vertical="top" wrapText="1"/>
    </xf>
    <xf numFmtId="0" fontId="6" fillId="0" borderId="0" xfId="0" quotePrefix="1" applyFont="1" applyBorder="1" applyAlignment="1">
      <alignment vertical="top" wrapText="1"/>
    </xf>
    <xf numFmtId="2" fontId="3" fillId="0" borderId="138" xfId="0" applyNumberFormat="1" applyFont="1" applyBorder="1" applyAlignment="1">
      <alignment horizontal="center" vertical="top" wrapText="1"/>
    </xf>
    <xf numFmtId="2" fontId="3" fillId="0" borderId="139" xfId="0" applyNumberFormat="1" applyFont="1" applyBorder="1" applyAlignment="1">
      <alignment horizontal="center" vertical="top" wrapText="1"/>
    </xf>
    <xf numFmtId="0" fontId="3" fillId="0" borderId="139" xfId="0" applyFont="1" applyBorder="1" applyAlignment="1">
      <alignment horizontal="center" vertical="top" wrapText="1"/>
    </xf>
    <xf numFmtId="0" fontId="6" fillId="0" borderId="139" xfId="0" applyFont="1" applyBorder="1" applyAlignment="1">
      <alignment horizontal="center" vertical="top" wrapText="1"/>
    </xf>
    <xf numFmtId="2" fontId="3" fillId="0" borderId="5" xfId="0" quotePrefix="1" applyNumberFormat="1" applyFont="1" applyFill="1" applyBorder="1" applyAlignment="1">
      <alignment horizontal="center" vertical="top"/>
    </xf>
    <xf numFmtId="2" fontId="3" fillId="0" borderId="148" xfId="0" quotePrefix="1" applyNumberFormat="1" applyFont="1" applyBorder="1" applyAlignment="1">
      <alignment horizontal="center" vertical="top" wrapText="1"/>
    </xf>
    <xf numFmtId="2" fontId="3" fillId="0" borderId="149" xfId="0" quotePrefix="1" applyNumberFormat="1" applyFont="1" applyBorder="1" applyAlignment="1">
      <alignment horizontal="center" vertical="top" wrapText="1"/>
    </xf>
    <xf numFmtId="0" fontId="3" fillId="0" borderId="149" xfId="0" applyFont="1" applyBorder="1" applyAlignment="1">
      <alignment vertical="top"/>
    </xf>
    <xf numFmtId="0" fontId="3" fillId="0" borderId="149" xfId="0" applyFont="1" applyBorder="1" applyAlignment="1">
      <alignment vertical="top" wrapText="1"/>
    </xf>
    <xf numFmtId="0" fontId="6" fillId="0" borderId="149" xfId="0" applyFont="1" applyBorder="1" applyAlignment="1">
      <alignment vertical="top" wrapText="1"/>
    </xf>
    <xf numFmtId="0" fontId="6" fillId="0" borderId="149" xfId="0" applyFont="1" applyFill="1" applyBorder="1" applyAlignment="1">
      <alignment vertical="top" wrapText="1"/>
    </xf>
    <xf numFmtId="2" fontId="3" fillId="12" borderId="125" xfId="0" quotePrefix="1" applyNumberFormat="1" applyFont="1" applyFill="1" applyBorder="1" applyAlignment="1">
      <alignment horizontal="center" vertical="top"/>
    </xf>
    <xf numFmtId="2" fontId="3" fillId="12" borderId="34" xfId="0" quotePrefix="1" applyNumberFormat="1" applyFont="1" applyFill="1" applyBorder="1" applyAlignment="1">
      <alignment horizontal="center" vertical="top"/>
    </xf>
    <xf numFmtId="0" fontId="3" fillId="12" borderId="34" xfId="0" applyFont="1" applyFill="1" applyBorder="1" applyAlignment="1">
      <alignment vertical="top"/>
    </xf>
    <xf numFmtId="0" fontId="3" fillId="12" borderId="34" xfId="0" applyFont="1" applyFill="1" applyBorder="1" applyAlignment="1">
      <alignment vertical="top" wrapText="1"/>
    </xf>
    <xf numFmtId="0" fontId="6" fillId="12" borderId="34" xfId="0" applyFont="1" applyFill="1" applyBorder="1" applyAlignment="1">
      <alignment vertical="top" wrapText="1"/>
    </xf>
    <xf numFmtId="0" fontId="6" fillId="12" borderId="120" xfId="0" applyFont="1" applyFill="1" applyBorder="1" applyAlignment="1">
      <alignment vertical="top" wrapText="1"/>
    </xf>
    <xf numFmtId="2" fontId="3" fillId="12" borderId="5" xfId="0" applyNumberFormat="1" applyFont="1" applyFill="1" applyBorder="1" applyAlignment="1">
      <alignment horizontal="center" vertical="top"/>
    </xf>
    <xf numFmtId="0" fontId="6" fillId="12" borderId="36" xfId="0" applyFont="1" applyFill="1" applyBorder="1" applyAlignment="1">
      <alignment vertical="top" wrapText="1"/>
    </xf>
    <xf numFmtId="2" fontId="3" fillId="12" borderId="5" xfId="0" quotePrefix="1" applyNumberFormat="1" applyFont="1" applyFill="1" applyBorder="1" applyAlignment="1">
      <alignment horizontal="center" vertical="top"/>
    </xf>
    <xf numFmtId="2" fontId="3" fillId="12" borderId="124" xfId="0" applyNumberFormat="1" applyFont="1" applyFill="1" applyBorder="1" applyAlignment="1">
      <alignment horizontal="center" vertical="top"/>
    </xf>
    <xf numFmtId="2" fontId="3" fillId="12" borderId="18" xfId="0" applyNumberFormat="1" applyFont="1" applyFill="1" applyBorder="1" applyAlignment="1">
      <alignment horizontal="center" vertical="top"/>
    </xf>
    <xf numFmtId="0" fontId="3" fillId="12" borderId="18" xfId="0" applyFont="1" applyFill="1" applyBorder="1" applyAlignment="1">
      <alignment vertical="top" wrapText="1"/>
    </xf>
    <xf numFmtId="0" fontId="6" fillId="12" borderId="18" xfId="0" applyFont="1" applyFill="1" applyBorder="1" applyAlignment="1">
      <alignment vertical="top" wrapText="1"/>
    </xf>
    <xf numFmtId="0" fontId="6" fillId="12" borderId="37" xfId="0" applyFont="1" applyFill="1" applyBorder="1" applyAlignment="1">
      <alignment vertical="top" wrapText="1"/>
    </xf>
    <xf numFmtId="0" fontId="6" fillId="0" borderId="15" xfId="0" applyFont="1" applyBorder="1"/>
    <xf numFmtId="0" fontId="0" fillId="0" borderId="150" xfId="0" applyBorder="1"/>
    <xf numFmtId="171" fontId="5" fillId="0" borderId="0" xfId="0" applyNumberFormat="1" applyFont="1" applyAlignment="1">
      <alignment horizontal="left" vertical="top"/>
    </xf>
    <xf numFmtId="171" fontId="3" fillId="0" borderId="0" xfId="0" applyNumberFormat="1" applyFont="1" applyAlignment="1">
      <alignment horizontal="left" vertical="top"/>
    </xf>
    <xf numFmtId="171" fontId="0" fillId="0" borderId="0" xfId="0" applyNumberFormat="1" applyAlignment="1">
      <alignment horizontal="left" vertical="top"/>
    </xf>
    <xf numFmtId="171" fontId="3" fillId="0" borderId="129" xfId="0" applyNumberFormat="1" applyFont="1" applyBorder="1" applyAlignment="1">
      <alignment horizontal="left" vertical="top"/>
    </xf>
    <xf numFmtId="171" fontId="0" fillId="0" borderId="130" xfId="0" applyNumberFormat="1" applyBorder="1" applyAlignment="1">
      <alignment horizontal="left" vertical="top" wrapText="1"/>
    </xf>
    <xf numFmtId="171" fontId="0" fillId="0" borderId="20" xfId="0" applyNumberFormat="1" applyBorder="1" applyAlignment="1">
      <alignment horizontal="left" vertical="top"/>
    </xf>
    <xf numFmtId="171" fontId="0" fillId="0" borderId="20" xfId="0" quotePrefix="1" applyNumberFormat="1" applyBorder="1" applyAlignment="1">
      <alignment horizontal="left" vertical="top"/>
    </xf>
    <xf numFmtId="171" fontId="0" fillId="0" borderId="151" xfId="0" quotePrefix="1" applyNumberFormat="1" applyBorder="1" applyAlignment="1">
      <alignment horizontal="left" vertical="top"/>
    </xf>
    <xf numFmtId="171" fontId="0" fillId="0" borderId="100" xfId="0" quotePrefix="1" applyNumberFormat="1" applyBorder="1" applyAlignment="1">
      <alignment horizontal="left" vertical="top"/>
    </xf>
    <xf numFmtId="171" fontId="0" fillId="0" borderId="0" xfId="0" quotePrefix="1" applyNumberFormat="1" applyFill="1" applyBorder="1" applyAlignment="1">
      <alignment horizontal="left" vertical="top"/>
    </xf>
    <xf numFmtId="171" fontId="3" fillId="0" borderId="0" xfId="0" quotePrefix="1" applyNumberFormat="1" applyFont="1" applyAlignment="1">
      <alignment horizontal="left" vertical="top"/>
    </xf>
    <xf numFmtId="170" fontId="5" fillId="0" borderId="0" xfId="0" applyNumberFormat="1" applyFont="1" applyAlignment="1">
      <alignment horizontal="center" vertical="top" wrapText="1"/>
    </xf>
    <xf numFmtId="170" fontId="3" fillId="0" borderId="152" xfId="0" applyNumberFormat="1" applyFont="1" applyBorder="1" applyAlignment="1">
      <alignment horizontal="center" vertical="top" wrapText="1"/>
    </xf>
    <xf numFmtId="170" fontId="3" fillId="0" borderId="153" xfId="0" applyNumberFormat="1" applyFont="1" applyBorder="1" applyAlignment="1">
      <alignment horizontal="center" vertical="top" wrapText="1"/>
    </xf>
    <xf numFmtId="0" fontId="4" fillId="0" borderId="0" xfId="0" applyFont="1" applyFill="1" applyAlignment="1">
      <alignment horizontal="center"/>
    </xf>
    <xf numFmtId="0" fontId="9" fillId="0" borderId="0" xfId="0" applyFont="1" applyAlignment="1">
      <alignment horizontal="center" vertical="top"/>
    </xf>
    <xf numFmtId="0" fontId="6" fillId="0" borderId="0" xfId="0" applyFont="1" applyAlignment="1">
      <alignment horizontal="center" vertical="top"/>
    </xf>
    <xf numFmtId="0" fontId="3" fillId="6" borderId="154" xfId="0" applyFont="1" applyFill="1" applyBorder="1" applyAlignment="1">
      <alignment horizontal="center" vertical="top" wrapText="1"/>
    </xf>
    <xf numFmtId="0" fontId="3" fillId="6" borderId="155" xfId="0" applyFont="1" applyFill="1" applyBorder="1" applyAlignment="1">
      <alignment horizontal="center" vertical="top" wrapText="1"/>
    </xf>
    <xf numFmtId="0" fontId="3" fillId="6" borderId="156" xfId="0" applyFont="1" applyFill="1" applyBorder="1" applyAlignment="1">
      <alignment horizontal="center" vertical="top" wrapText="1"/>
    </xf>
    <xf numFmtId="0" fontId="3" fillId="0" borderId="154" xfId="0" applyFont="1" applyBorder="1" applyAlignment="1">
      <alignment horizontal="center" vertical="top" wrapText="1"/>
    </xf>
    <xf numFmtId="0" fontId="3" fillId="0" borderId="155" xfId="0" applyFont="1" applyBorder="1" applyAlignment="1">
      <alignment horizontal="center" vertical="top" wrapText="1"/>
    </xf>
    <xf numFmtId="0" fontId="3" fillId="0" borderId="156" xfId="0" applyFont="1" applyBorder="1" applyAlignment="1">
      <alignment horizontal="center" vertical="top" wrapText="1"/>
    </xf>
    <xf numFmtId="0" fontId="3" fillId="2" borderId="154" xfId="0" applyFont="1" applyFill="1" applyBorder="1" applyAlignment="1">
      <alignment horizontal="center" vertical="top" wrapText="1"/>
    </xf>
    <xf numFmtId="0" fontId="3" fillId="2" borderId="155" xfId="0" applyFont="1" applyFill="1" applyBorder="1" applyAlignment="1">
      <alignment horizontal="center" vertical="top" wrapText="1"/>
    </xf>
    <xf numFmtId="0" fontId="3" fillId="2" borderId="156" xfId="0" applyFont="1" applyFill="1" applyBorder="1" applyAlignment="1">
      <alignment horizontal="center" vertical="top" wrapText="1"/>
    </xf>
    <xf numFmtId="0" fontId="4" fillId="0" borderId="106" xfId="0" applyFont="1" applyBorder="1" applyAlignment="1">
      <alignment horizontal="center"/>
    </xf>
    <xf numFmtId="0" fontId="4" fillId="0" borderId="157" xfId="0" applyFont="1" applyBorder="1" applyAlignment="1">
      <alignment horizontal="center"/>
    </xf>
    <xf numFmtId="0" fontId="0" fillId="0" borderId="0" xfId="0" applyBorder="1" applyAlignment="1">
      <alignment horizontal="center"/>
    </xf>
    <xf numFmtId="0" fontId="0" fillId="0" borderId="158" xfId="0" applyBorder="1" applyAlignment="1">
      <alignment horizontal="center"/>
    </xf>
    <xf numFmtId="0" fontId="3" fillId="0" borderId="127" xfId="0" applyFont="1" applyBorder="1" applyAlignment="1">
      <alignment horizontal="center"/>
    </xf>
    <xf numFmtId="0" fontId="3" fillId="0" borderId="159" xfId="0" applyFont="1" applyBorder="1" applyAlignment="1">
      <alignment horizontal="center"/>
    </xf>
    <xf numFmtId="0" fontId="3" fillId="0" borderId="160" xfId="0" applyFont="1" applyFill="1" applyBorder="1" applyAlignment="1">
      <alignment horizontal="center"/>
    </xf>
    <xf numFmtId="0" fontId="3" fillId="0" borderId="127" xfId="0" applyFont="1" applyFill="1" applyBorder="1" applyAlignment="1">
      <alignment horizontal="center"/>
    </xf>
    <xf numFmtId="0" fontId="3" fillId="0" borderId="161" xfId="0" applyFont="1" applyFill="1" applyBorder="1" applyAlignment="1">
      <alignment horizontal="center"/>
    </xf>
    <xf numFmtId="0" fontId="3" fillId="0" borderId="162" xfId="0" applyFont="1" applyFill="1" applyBorder="1" applyAlignment="1">
      <alignment horizontal="center"/>
    </xf>
    <xf numFmtId="0" fontId="3" fillId="0" borderId="163" xfId="0" applyFont="1" applyFill="1" applyBorder="1" applyAlignment="1">
      <alignment horizontal="center"/>
    </xf>
    <xf numFmtId="0" fontId="14" fillId="0" borderId="0" xfId="0" applyFont="1" applyBorder="1" applyAlignment="1" applyProtection="1">
      <alignment horizontal="left" vertical="center"/>
    </xf>
    <xf numFmtId="0" fontId="12" fillId="0" borderId="164" xfId="0" applyFont="1" applyBorder="1" applyAlignment="1" applyProtection="1">
      <alignment horizontal="center" vertical="center"/>
    </xf>
    <xf numFmtId="0" fontId="12" fillId="0" borderId="88" xfId="0" applyFont="1" applyBorder="1" applyAlignment="1" applyProtection="1">
      <alignment horizontal="center" vertical="center"/>
    </xf>
    <xf numFmtId="0" fontId="12" fillId="0" borderId="87" xfId="0" applyFont="1" applyBorder="1" applyAlignment="1" applyProtection="1">
      <alignment horizontal="center" vertical="center"/>
    </xf>
    <xf numFmtId="0" fontId="12" fillId="0" borderId="165"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51" xfId="0" applyFont="1" applyBorder="1" applyAlignment="1" applyProtection="1">
      <alignment horizontal="center" vertical="center"/>
    </xf>
    <xf numFmtId="0" fontId="14" fillId="0" borderId="0" xfId="0" quotePrefix="1" applyFont="1" applyBorder="1" applyAlignment="1" applyProtection="1">
      <alignment horizontal="center"/>
    </xf>
    <xf numFmtId="0" fontId="6" fillId="13" borderId="0" xfId="0" applyFont="1" applyFill="1" applyAlignment="1">
      <alignment vertical="top" wrapText="1"/>
    </xf>
  </cellXfs>
  <cellStyles count="2">
    <cellStyle name="Normal" xfId="0" builtinId="0"/>
    <cellStyle name="Percent" xfId="1" builtinId="5"/>
  </cellStyles>
  <dxfs count="4">
    <dxf>
      <font>
        <condense val="0"/>
        <extend val="0"/>
        <color indexed="12"/>
      </font>
    </dxf>
    <dxf>
      <font>
        <condense val="0"/>
        <extend val="0"/>
        <color indexed="60"/>
      </font>
    </dxf>
    <dxf>
      <font>
        <condense val="0"/>
        <extend val="0"/>
        <color indexed="12"/>
      </font>
    </dxf>
    <dxf>
      <font>
        <condense val="0"/>
        <extend val="0"/>
        <color indexed="6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Risk Rankings</a:t>
            </a:r>
          </a:p>
        </c:rich>
      </c:tx>
      <c:layout>
        <c:manualLayout>
          <c:xMode val="edge"/>
          <c:yMode val="edge"/>
          <c:x val="0.32142919635045619"/>
          <c:y val="3.6912751677852351E-2"/>
        </c:manualLayout>
      </c:layout>
      <c:overlay val="0"/>
      <c:spPr>
        <a:noFill/>
        <a:ln w="25400">
          <a:noFill/>
        </a:ln>
      </c:spPr>
    </c:title>
    <c:autoTitleDeleted val="0"/>
    <c:view3D>
      <c:rotX val="15"/>
      <c:hPercent val="4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23412743777792849"/>
          <c:y val="0.23489971374874447"/>
          <c:w val="0.72023949079142402"/>
          <c:h val="0.62080638633596752"/>
        </c:manualLayout>
      </c:layout>
      <c:bar3DChart>
        <c:barDir val="col"/>
        <c:grouping val="clustered"/>
        <c:varyColors val="0"/>
        <c:ser>
          <c:idx val="0"/>
          <c:order val="0"/>
          <c:tx>
            <c:strRef>
              <c:f>'Risk Scores'!$C$83</c:f>
              <c:strCache>
                <c:ptCount val="1"/>
                <c:pt idx="0">
                  <c:v>High</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4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'Risk Scores'!$C$83:$C$85</c:f>
              <c:strCache>
                <c:ptCount val="3"/>
                <c:pt idx="0">
                  <c:v>High</c:v>
                </c:pt>
                <c:pt idx="1">
                  <c:v>Med Hi</c:v>
                </c:pt>
                <c:pt idx="2">
                  <c:v>Med</c:v>
                </c:pt>
              </c:strCache>
            </c:strRef>
          </c:cat>
          <c:val>
            <c:numRef>
              <c:f>'Risk Scores'!$F$83</c:f>
              <c:numCache>
                <c:formatCode>General</c:formatCode>
                <c:ptCount val="1"/>
                <c:pt idx="0">
                  <c:v>12</c:v>
                </c:pt>
              </c:numCache>
            </c:numRef>
          </c:val>
          <c:extLst>
            <c:ext xmlns:c16="http://schemas.microsoft.com/office/drawing/2014/chart" uri="{C3380CC4-5D6E-409C-BE32-E72D297353CC}">
              <c16:uniqueId val="{00000000-F3C7-4E13-89EB-B698437C7432}"/>
            </c:ext>
          </c:extLst>
        </c:ser>
        <c:ser>
          <c:idx val="1"/>
          <c:order val="1"/>
          <c:tx>
            <c:strRef>
              <c:f>'Risk Scores'!$C$84</c:f>
              <c:strCache>
                <c:ptCount val="1"/>
                <c:pt idx="0">
                  <c:v>Med Hi</c:v>
                </c:pt>
              </c:strCache>
            </c:strRef>
          </c:tx>
          <c:spPr>
            <a:solidFill>
              <a:srgbClr val="CC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4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'Risk Scores'!$F$84</c:f>
              <c:numCache>
                <c:formatCode>General</c:formatCode>
                <c:ptCount val="1"/>
                <c:pt idx="0">
                  <c:v>9</c:v>
                </c:pt>
              </c:numCache>
            </c:numRef>
          </c:val>
          <c:extLst>
            <c:ext xmlns:c16="http://schemas.microsoft.com/office/drawing/2014/chart" uri="{C3380CC4-5D6E-409C-BE32-E72D297353CC}">
              <c16:uniqueId val="{00000001-F3C7-4E13-89EB-B698437C7432}"/>
            </c:ext>
          </c:extLst>
        </c:ser>
        <c:ser>
          <c:idx val="2"/>
          <c:order val="2"/>
          <c:tx>
            <c:strRef>
              <c:f>'Risk Scores'!$C$85</c:f>
              <c:strCache>
                <c:ptCount val="1"/>
                <c:pt idx="0">
                  <c:v>Med</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4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'Risk Scores'!$C$83:$C$85</c:f>
              <c:strCache>
                <c:ptCount val="3"/>
                <c:pt idx="0">
                  <c:v>High</c:v>
                </c:pt>
                <c:pt idx="1">
                  <c:v>Med Hi</c:v>
                </c:pt>
                <c:pt idx="2">
                  <c:v>Med</c:v>
                </c:pt>
              </c:strCache>
            </c:strRef>
          </c:cat>
          <c:val>
            <c:numRef>
              <c:f>'Risk Scores'!$F$85</c:f>
              <c:numCache>
                <c:formatCode>General</c:formatCode>
                <c:ptCount val="1"/>
                <c:pt idx="0">
                  <c:v>12</c:v>
                </c:pt>
              </c:numCache>
            </c:numRef>
          </c:val>
          <c:extLst>
            <c:ext xmlns:c16="http://schemas.microsoft.com/office/drawing/2014/chart" uri="{C3380CC4-5D6E-409C-BE32-E72D297353CC}">
              <c16:uniqueId val="{00000002-F3C7-4E13-89EB-B698437C7432}"/>
            </c:ext>
          </c:extLst>
        </c:ser>
        <c:ser>
          <c:idx val="3"/>
          <c:order val="3"/>
          <c:tx>
            <c:strRef>
              <c:f>'Risk Scores'!$C$86</c:f>
              <c:strCache>
                <c:ptCount val="1"/>
                <c:pt idx="0">
                  <c:v>Med Lo</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4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'Risk Scores'!$F$86</c:f>
              <c:numCache>
                <c:formatCode>General</c:formatCode>
                <c:ptCount val="1"/>
                <c:pt idx="0">
                  <c:v>13</c:v>
                </c:pt>
              </c:numCache>
            </c:numRef>
          </c:val>
          <c:extLst>
            <c:ext xmlns:c16="http://schemas.microsoft.com/office/drawing/2014/chart" uri="{C3380CC4-5D6E-409C-BE32-E72D297353CC}">
              <c16:uniqueId val="{00000003-F3C7-4E13-89EB-B698437C7432}"/>
            </c:ext>
          </c:extLst>
        </c:ser>
        <c:ser>
          <c:idx val="4"/>
          <c:order val="4"/>
          <c:tx>
            <c:strRef>
              <c:f>'Risk Scores'!$C$87</c:f>
              <c:strCache>
                <c:ptCount val="1"/>
                <c:pt idx="0">
                  <c:v>Low</c:v>
                </c:pt>
              </c:strCache>
            </c:strRef>
          </c:tx>
          <c:spPr>
            <a:solidFill>
              <a:srgbClr val="33CC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4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'Risk Scores'!$F$87</c:f>
              <c:numCache>
                <c:formatCode>General</c:formatCode>
                <c:ptCount val="1"/>
                <c:pt idx="0">
                  <c:v>9</c:v>
                </c:pt>
              </c:numCache>
            </c:numRef>
          </c:val>
          <c:extLst>
            <c:ext xmlns:c16="http://schemas.microsoft.com/office/drawing/2014/chart" uri="{C3380CC4-5D6E-409C-BE32-E72D297353CC}">
              <c16:uniqueId val="{00000004-F3C7-4E13-89EB-B698437C7432}"/>
            </c:ext>
          </c:extLst>
        </c:ser>
        <c:dLbls>
          <c:showLegendKey val="0"/>
          <c:showVal val="0"/>
          <c:showCatName val="0"/>
          <c:showSerName val="0"/>
          <c:showPercent val="0"/>
          <c:showBubbleSize val="0"/>
        </c:dLbls>
        <c:gapWidth val="150"/>
        <c:shape val="box"/>
        <c:axId val="610998464"/>
        <c:axId val="1"/>
        <c:axId val="0"/>
      </c:bar3DChart>
      <c:catAx>
        <c:axId val="610998464"/>
        <c:scaling>
          <c:orientation val="minMax"/>
        </c:scaling>
        <c:delete val="1"/>
        <c:axPos val="b"/>
        <c:title>
          <c:tx>
            <c:rich>
              <a:bodyPr/>
              <a:lstStyle/>
              <a:p>
                <a:pPr>
                  <a:defRPr sz="1000" b="1" i="0" u="none" strike="noStrike" baseline="0">
                    <a:solidFill>
                      <a:srgbClr val="000000"/>
                    </a:solidFill>
                    <a:latin typeface="Arial"/>
                    <a:ea typeface="Arial"/>
                    <a:cs typeface="Arial"/>
                  </a:defRPr>
                </a:pPr>
                <a:r>
                  <a:rPr lang="en-US"/>
                  <a:t>Risk Category</a:t>
                </a:r>
              </a:p>
            </c:rich>
          </c:tx>
          <c:layout>
            <c:manualLayout>
              <c:xMode val="edge"/>
              <c:yMode val="edge"/>
              <c:x val="0.46428654751489395"/>
              <c:y val="0.84899469781042469"/>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000" b="1" i="0" u="none" strike="noStrike" baseline="0">
                    <a:solidFill>
                      <a:srgbClr val="000000"/>
                    </a:solidFill>
                    <a:latin typeface="Arial"/>
                    <a:ea typeface="Arial"/>
                    <a:cs typeface="Arial"/>
                  </a:defRPr>
                </a:pPr>
                <a:r>
                  <a:rPr lang="en-US"/>
                  <a:t>Number of Audits/ Category</a:t>
                </a:r>
              </a:p>
            </c:rich>
          </c:tx>
          <c:layout>
            <c:manualLayout>
              <c:xMode val="edge"/>
              <c:yMode val="edge"/>
              <c:x val="3.1746031746031744E-2"/>
              <c:y val="0.503356409307896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6109984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828675</xdr:colOff>
      <xdr:row>3</xdr:row>
      <xdr:rowOff>85725</xdr:rowOff>
    </xdr:to>
    <xdr:pic>
      <xdr:nvPicPr>
        <xdr:cNvPr id="2" name="Picture 1" descr="auditnet_banner2008">
          <a:extLst>
            <a:ext uri="{FF2B5EF4-FFF2-40B4-BE49-F238E27FC236}">
              <a16:creationId xmlns:a16="http://schemas.microsoft.com/office/drawing/2014/main" id="{131C2AFC-7B4D-4F33-B1B8-AB4E90A0C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90</xdr:row>
      <xdr:rowOff>133350</xdr:rowOff>
    </xdr:from>
    <xdr:to>
      <xdr:col>7</xdr:col>
      <xdr:colOff>304800</xdr:colOff>
      <xdr:row>108</xdr:row>
      <xdr:rowOff>57150</xdr:rowOff>
    </xdr:to>
    <xdr:graphicFrame macro="">
      <xdr:nvGraphicFramePr>
        <xdr:cNvPr id="2053" name="Chart 1">
          <a:extLst>
            <a:ext uri="{FF2B5EF4-FFF2-40B4-BE49-F238E27FC236}">
              <a16:creationId xmlns:a16="http://schemas.microsoft.com/office/drawing/2014/main" id="{F5403E07-78B6-4FB9-B918-F299C310D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0.33631</cdr:x>
      <cdr:y>0.85013</cdr:y>
    </cdr:from>
    <cdr:to>
      <cdr:x>0.83327</cdr:x>
      <cdr:y>0.92698</cdr:y>
    </cdr:to>
    <cdr:sp macro="" textlink="">
      <cdr:nvSpPr>
        <cdr:cNvPr id="3073" name="Text Box 1"/>
        <cdr:cNvSpPr txBox="1">
          <a:spLocks xmlns:a="http://schemas.openxmlformats.org/drawingml/2006/main" noChangeArrowheads="1"/>
        </cdr:cNvSpPr>
      </cdr:nvSpPr>
      <cdr:spPr bwMode="auto">
        <a:xfrm xmlns:a="http://schemas.openxmlformats.org/drawingml/2006/main">
          <a:off x="1620853" y="2424337"/>
          <a:ext cx="2390442" cy="218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u="none" strike="noStrike" baseline="0">
              <a:solidFill>
                <a:srgbClr val="000000"/>
              </a:solidFill>
              <a:latin typeface="Arial"/>
              <a:cs typeface="Arial"/>
            </a:rPr>
            <a:t>  HI          MH      MED     ML     LOW</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1933575</xdr:colOff>
      <xdr:row>27</xdr:row>
      <xdr:rowOff>0</xdr:rowOff>
    </xdr:from>
    <xdr:to>
      <xdr:col>6</xdr:col>
      <xdr:colOff>0</xdr:colOff>
      <xdr:row>27</xdr:row>
      <xdr:rowOff>0</xdr:rowOff>
    </xdr:to>
    <xdr:sp macro="" textlink="">
      <xdr:nvSpPr>
        <xdr:cNvPr id="12297" name="Line 1">
          <a:extLst>
            <a:ext uri="{FF2B5EF4-FFF2-40B4-BE49-F238E27FC236}">
              <a16:creationId xmlns:a16="http://schemas.microsoft.com/office/drawing/2014/main" id="{D8B1BE65-54AF-4AAE-857C-6B91F9596F65}"/>
            </a:ext>
          </a:extLst>
        </xdr:cNvPr>
        <xdr:cNvSpPr>
          <a:spLocks noChangeShapeType="1"/>
        </xdr:cNvSpPr>
      </xdr:nvSpPr>
      <xdr:spPr bwMode="auto">
        <a:xfrm flipV="1">
          <a:off x="6362700" y="4781550"/>
          <a:ext cx="457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9525</xdr:colOff>
      <xdr:row>27</xdr:row>
      <xdr:rowOff>0</xdr:rowOff>
    </xdr:from>
    <xdr:to>
      <xdr:col>6</xdr:col>
      <xdr:colOff>0</xdr:colOff>
      <xdr:row>27</xdr:row>
      <xdr:rowOff>0</xdr:rowOff>
    </xdr:to>
    <xdr:sp macro="" textlink="">
      <xdr:nvSpPr>
        <xdr:cNvPr id="12298" name="Line 2">
          <a:extLst>
            <a:ext uri="{FF2B5EF4-FFF2-40B4-BE49-F238E27FC236}">
              <a16:creationId xmlns:a16="http://schemas.microsoft.com/office/drawing/2014/main" id="{00EF70A3-6BCA-4F4E-A1C2-D632AD8C17C5}"/>
            </a:ext>
          </a:extLst>
        </xdr:cNvPr>
        <xdr:cNvSpPr>
          <a:spLocks noChangeShapeType="1"/>
        </xdr:cNvSpPr>
      </xdr:nvSpPr>
      <xdr:spPr bwMode="auto">
        <a:xfrm flipV="1">
          <a:off x="6372225" y="4781550"/>
          <a:ext cx="447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6"/>
  <sheetViews>
    <sheetView tabSelected="1" workbookViewId="0">
      <selection activeCell="J13" sqref="J13"/>
    </sheetView>
  </sheetViews>
  <sheetFormatPr defaultRowHeight="12.75"/>
  <cols>
    <col min="1" max="1" width="45.5703125" customWidth="1"/>
    <col min="3" max="3" width="50.28515625" customWidth="1"/>
  </cols>
  <sheetData>
    <row r="6" spans="1:3" ht="293.25">
      <c r="A6" s="665" t="s">
        <v>312</v>
      </c>
      <c r="C6" s="665" t="s">
        <v>313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zoomScaleNormal="100" workbookViewId="0">
      <selection sqref="A1:H1"/>
    </sheetView>
  </sheetViews>
  <sheetFormatPr defaultRowHeight="12.75"/>
  <cols>
    <col min="1" max="1" width="8.7109375" style="518" bestFit="1" customWidth="1"/>
    <col min="2" max="2" width="5.7109375" style="518" customWidth="1"/>
    <col min="3" max="3" width="8.140625" style="19" bestFit="1" customWidth="1"/>
    <col min="4" max="4" width="9.7109375" style="19" bestFit="1" customWidth="1"/>
    <col min="5" max="5" width="20.7109375" style="130" bestFit="1" customWidth="1"/>
    <col min="6" max="6" width="30.140625" style="591" customWidth="1"/>
    <col min="7" max="7" width="30.85546875" style="591" customWidth="1"/>
    <col min="8" max="8" width="34.42578125" style="591" customWidth="1"/>
    <col min="9" max="16384" width="9.140625" style="586"/>
  </cols>
  <sheetData>
    <row r="1" spans="1:8" ht="18">
      <c r="A1" s="631" t="s">
        <v>244</v>
      </c>
      <c r="B1" s="631"/>
      <c r="C1" s="631"/>
      <c r="D1" s="631"/>
      <c r="E1" s="631"/>
      <c r="F1" s="631"/>
      <c r="G1" s="631"/>
      <c r="H1" s="631"/>
    </row>
    <row r="2" spans="1:8" ht="13.5" thickBot="1">
      <c r="A2" s="515"/>
      <c r="B2" s="515"/>
      <c r="C2" s="140"/>
      <c r="D2" s="140"/>
      <c r="E2" s="322"/>
      <c r="F2" s="322"/>
      <c r="G2" s="490"/>
      <c r="H2" s="486"/>
    </row>
    <row r="3" spans="1:8" ht="26.25" thickTop="1">
      <c r="A3" s="593" t="s">
        <v>243</v>
      </c>
      <c r="B3" s="594"/>
      <c r="C3" s="595" t="s">
        <v>142</v>
      </c>
      <c r="D3" s="595" t="s">
        <v>226</v>
      </c>
      <c r="E3" s="595" t="s">
        <v>227</v>
      </c>
      <c r="F3" s="596"/>
      <c r="G3" s="595" t="s">
        <v>109</v>
      </c>
      <c r="H3" s="587"/>
    </row>
    <row r="4" spans="1:8" ht="25.5">
      <c r="A4" s="598" t="s">
        <v>295</v>
      </c>
      <c r="B4" s="599"/>
      <c r="C4" s="600"/>
      <c r="D4" s="600"/>
      <c r="E4" s="601"/>
      <c r="F4" s="602"/>
      <c r="G4" s="603"/>
      <c r="H4" s="588"/>
    </row>
    <row r="5" spans="1:8" ht="25.5">
      <c r="A5" s="604">
        <f>'Audit Descriptions'!A27</f>
        <v>10</v>
      </c>
      <c r="B5" s="605" t="str">
        <f>'Audit Descriptions'!B27</f>
        <v>H</v>
      </c>
      <c r="C5" s="606"/>
      <c r="D5" s="606"/>
      <c r="E5" s="607" t="str">
        <f>'Audit Descriptions'!E27</f>
        <v>Pricing Management</v>
      </c>
      <c r="F5" s="608"/>
      <c r="G5" s="608" t="str">
        <f>'Audit Descriptions'!G27</f>
        <v>Effectiveness of promotions, determining optimum price</v>
      </c>
      <c r="H5" s="609"/>
    </row>
    <row r="6" spans="1:8" ht="25.5">
      <c r="A6" s="516">
        <f>'Audit Descriptions'!A73</f>
        <v>9.7142857142857153</v>
      </c>
      <c r="B6" s="610" t="str">
        <f>'Audit Descriptions'!B73</f>
        <v>H</v>
      </c>
      <c r="C6" s="512"/>
      <c r="D6" s="512"/>
      <c r="E6" s="513" t="str">
        <f>'Audit Descriptions'!E73</f>
        <v>Sales Not Delivered</v>
      </c>
      <c r="F6" s="527"/>
      <c r="G6" s="527" t="str">
        <f>'Audit Descriptions'!G73</f>
        <v>Correct inventory - not overvalued  Major issue with PWC</v>
      </c>
      <c r="H6" s="611"/>
    </row>
    <row r="7" spans="1:8" ht="38.25">
      <c r="A7" s="517">
        <f>'Audit Descriptions'!A14</f>
        <v>8.7142857142857153</v>
      </c>
      <c r="B7" s="612" t="str">
        <f>'Audit Descriptions'!B14</f>
        <v>H</v>
      </c>
      <c r="C7" s="512"/>
      <c r="D7" s="512"/>
      <c r="E7" s="513" t="str">
        <f>'Audit Descriptions'!E14</f>
        <v>FOB</v>
      </c>
      <c r="F7" s="513"/>
      <c r="G7" s="527" t="str">
        <f>'Audit Descriptions'!G14</f>
        <v>Correct terms, system defaults, receipt accuracy, RECDOC/Freight bill matching, store direct receipts.</v>
      </c>
      <c r="H7" s="611"/>
    </row>
    <row r="8" spans="1:8" ht="51">
      <c r="A8" s="516">
        <f>'Audit Descriptions'!A50</f>
        <v>8.571428571428573</v>
      </c>
      <c r="B8" s="610" t="str">
        <f>'Audit Descriptions'!B50</f>
        <v>H</v>
      </c>
      <c r="C8" s="512"/>
      <c r="D8" s="512"/>
      <c r="E8" s="513" t="str">
        <f>'Audit Descriptions'!E50</f>
        <v>Procurement - Outside Svcs.</v>
      </c>
      <c r="F8" s="527" t="str">
        <f>'Audit Descriptions'!F50</f>
        <v>Construction Contracts, Facilities Management, Process Improvement, Procurement Process</v>
      </c>
      <c r="G8" s="527" t="str">
        <f>'Audit Descriptions'!G50</f>
        <v>Proper bidding, execution of all terms &amp; conditions/ Operational improvements/Contract oversight</v>
      </c>
      <c r="H8" s="611"/>
    </row>
    <row r="9" spans="1:8" ht="38.25">
      <c r="A9" s="516">
        <f>'Audit Descriptions'!A66</f>
        <v>8.571428571428573</v>
      </c>
      <c r="B9" s="610" t="str">
        <f>'Audit Descriptions'!B66</f>
        <v>H</v>
      </c>
      <c r="C9" s="512"/>
      <c r="D9" s="512"/>
      <c r="E9" s="513" t="str">
        <f>'Audit Descriptions'!E66</f>
        <v>Record Retention/Destruction</v>
      </c>
      <c r="F9" s="527"/>
      <c r="G9" s="527" t="str">
        <f>'Audit Descriptions'!G66</f>
        <v>Adequate protection, appropriate destruction of paper and electronic data</v>
      </c>
      <c r="H9" s="611"/>
    </row>
    <row r="10" spans="1:8" ht="51">
      <c r="A10" s="517">
        <f>'Audit Descriptions'!A34</f>
        <v>8.2857142857142865</v>
      </c>
      <c r="B10" s="612" t="str">
        <f>'Audit Descriptions'!B34</f>
        <v>H</v>
      </c>
      <c r="C10" s="512"/>
      <c r="D10" s="512"/>
      <c r="E10" s="513" t="str">
        <f>'Audit Descriptions'!E34</f>
        <v>Password Security</v>
      </c>
      <c r="F10" s="527"/>
      <c r="G10" s="527" t="str">
        <f>'Audit Descriptions'!G34</f>
        <v>Are passwords secure?XYZ System contains sensitive information, access is supposed to be restricted</v>
      </c>
      <c r="H10" s="611"/>
    </row>
    <row r="11" spans="1:8">
      <c r="A11" s="516">
        <f>'Audit Descriptions'!A31</f>
        <v>8.1428571428571459</v>
      </c>
      <c r="B11" s="610" t="str">
        <f>'Audit Descriptions'!B31</f>
        <v>H</v>
      </c>
      <c r="C11" s="512"/>
      <c r="D11" s="512"/>
      <c r="E11" s="513" t="str">
        <f>'Audit Descriptions'!E31</f>
        <v>Fraud</v>
      </c>
      <c r="F11" s="527" t="str">
        <f>'Audit Descriptions'!F31</f>
        <v>Store Security/Shortages/Fraud</v>
      </c>
      <c r="G11" s="527" t="str">
        <f>'Audit Descriptions'!G31</f>
        <v>Process improvement</v>
      </c>
      <c r="H11" s="611"/>
    </row>
    <row r="12" spans="1:8">
      <c r="A12" s="516">
        <f>'Audit Descriptions'!A32</f>
        <v>8.1428571428571441</v>
      </c>
      <c r="B12" s="610" t="str">
        <f>'Audit Descriptions'!B32</f>
        <v>H</v>
      </c>
      <c r="C12" s="512"/>
      <c r="D12" s="512"/>
      <c r="E12" s="513" t="str">
        <f>'Audit Descriptions'!E32</f>
        <v>Data Security</v>
      </c>
      <c r="F12" s="527"/>
      <c r="G12" s="527" t="str">
        <f>'Audit Descriptions'!G32</f>
        <v>Ongoing audit</v>
      </c>
      <c r="H12" s="611"/>
    </row>
    <row r="13" spans="1:8" ht="25.5">
      <c r="A13" s="516">
        <f>'Audit Descriptions'!A54</f>
        <v>8.1428571428571441</v>
      </c>
      <c r="B13" s="610" t="str">
        <f>'Audit Descriptions'!B54</f>
        <v>H</v>
      </c>
      <c r="C13" s="512"/>
      <c r="D13" s="512"/>
      <c r="E13" s="513" t="str">
        <f>'Audit Descriptions'!E54</f>
        <v>Protected Customer Info</v>
      </c>
      <c r="F13" s="527"/>
      <c r="G13" s="527" t="str">
        <f>'Audit Descriptions'!G54</f>
        <v>Data security</v>
      </c>
      <c r="H13" s="611"/>
    </row>
    <row r="14" spans="1:8" ht="38.25">
      <c r="A14" s="516">
        <f>'Audit Descriptions'!A13</f>
        <v>7.8571428571428577</v>
      </c>
      <c r="B14" s="610" t="str">
        <f>'Audit Descriptions'!B13</f>
        <v>H</v>
      </c>
      <c r="C14" s="512"/>
      <c r="D14" s="512"/>
      <c r="E14" s="513" t="str">
        <f>'Audit Descriptions'!E13</f>
        <v>Return Trailers</v>
      </c>
      <c r="F14" s="527"/>
      <c r="G14" s="527" t="str">
        <f>'Audit Descriptions'!G13</f>
        <v>Accuracy, store transfers, RTV's to 87, store returns to order picking, process improvement</v>
      </c>
      <c r="H14" s="611"/>
    </row>
    <row r="15" spans="1:8" ht="25.5">
      <c r="A15" s="517">
        <f>'Audit Descriptions'!A45</f>
        <v>7.8571428571428577</v>
      </c>
      <c r="B15" s="612" t="str">
        <f>'Audit Descriptions'!B45</f>
        <v>H</v>
      </c>
      <c r="C15" s="512"/>
      <c r="D15" s="512"/>
      <c r="E15" s="513" t="str">
        <f>'Audit Descriptions'!E45</f>
        <v>Internet Sales &amp; Fulfillment</v>
      </c>
      <c r="F15" s="513"/>
      <c r="G15" s="527" t="str">
        <f>'Audit Descriptions'!G45</f>
        <v>Accuracy, potential for fraud, impact on store sales</v>
      </c>
      <c r="H15" s="611"/>
    </row>
    <row r="16" spans="1:8" ht="38.25">
      <c r="A16" s="584">
        <f>'Audit Descriptions'!A72</f>
        <v>7.7142857142857153</v>
      </c>
      <c r="B16" s="580" t="str">
        <f>'Audit Descriptions'!B72</f>
        <v>MH</v>
      </c>
      <c r="C16" s="423"/>
      <c r="D16" s="423"/>
      <c r="E16" s="326" t="str">
        <f>'Audit Descriptions'!E72</f>
        <v>Payroll Issues</v>
      </c>
      <c r="F16" s="339"/>
      <c r="G16" s="339" t="str">
        <f>'Audit Descriptions'!G72</f>
        <v>Request audit from R. Diehm</v>
      </c>
      <c r="H16" s="589" t="str">
        <f>'Audit Descriptions'!H72</f>
        <v>Accuracy of records, file maintenance, updates, physical security, confidentiality</v>
      </c>
    </row>
    <row r="17" spans="1:8">
      <c r="A17" s="584">
        <f>'Audit Descriptions'!A6</f>
        <v>7.7142857142857144</v>
      </c>
      <c r="B17" s="580" t="str">
        <f>'Audit Descriptions'!B6</f>
        <v>MH</v>
      </c>
      <c r="C17" s="423"/>
      <c r="D17" s="423"/>
      <c r="E17" s="326" t="str">
        <f>'Audit Descriptions'!E6</f>
        <v>General Operations</v>
      </c>
      <c r="F17" s="339"/>
      <c r="G17" s="339" t="str">
        <f>'Audit Descriptions'!G6</f>
        <v>Potential for process improvement</v>
      </c>
      <c r="H17" s="589"/>
    </row>
    <row r="18" spans="1:8" ht="25.5">
      <c r="A18" s="585">
        <f>'Audit Descriptions'!A9</f>
        <v>7.5714285714285703</v>
      </c>
      <c r="B18" s="597" t="str">
        <f>'Audit Descriptions'!B9</f>
        <v>MH</v>
      </c>
      <c r="C18" s="423"/>
      <c r="D18" s="423"/>
      <c r="E18" s="326" t="str">
        <f>'Audit Descriptions'!E9</f>
        <v>Jewelry Operations</v>
      </c>
      <c r="F18" s="590"/>
      <c r="G18" s="339" t="str">
        <f>'Audit Descriptions'!G9</f>
        <v>Return Room (87/98) - security, accuracy, process improvement</v>
      </c>
      <c r="H18" s="589"/>
    </row>
    <row r="19" spans="1:8" ht="25.5">
      <c r="A19" s="584">
        <f>'Audit Descriptions'!A35</f>
        <v>7.5714285714285703</v>
      </c>
      <c r="B19" s="580" t="str">
        <f>'Audit Descriptions'!B35</f>
        <v>MH</v>
      </c>
      <c r="C19" s="423"/>
      <c r="D19" s="423"/>
      <c r="E19" s="326" t="str">
        <f>'Audit Descriptions'!E35</f>
        <v>Business Continuity Plan</v>
      </c>
      <c r="F19" s="339"/>
      <c r="G19" s="339" t="str">
        <f>'Audit Descriptions'!G35</f>
        <v>Do we have one? Is it adequate to deal with catastrophe?</v>
      </c>
      <c r="H19" s="589"/>
    </row>
    <row r="20" spans="1:8" ht="25.5">
      <c r="A20" s="584">
        <f>'Audit Descriptions'!A55</f>
        <v>7.2857142857142856</v>
      </c>
      <c r="B20" s="580" t="str">
        <f>'Audit Descriptions'!B55</f>
        <v>MH</v>
      </c>
      <c r="C20" s="423"/>
      <c r="D20" s="423"/>
      <c r="E20" s="326" t="str">
        <f>'Audit Descriptions'!E55</f>
        <v>Call Center</v>
      </c>
      <c r="F20" s="339"/>
      <c r="G20" s="339" t="str">
        <f>'Audit Descriptions'!G55</f>
        <v>Overview of operations, Adj to customer accts</v>
      </c>
      <c r="H20" s="589" t="str">
        <f>'Audit Descriptions'!H55</f>
        <v>Incl. BT Customer Svc., QA team, "Closed" report</v>
      </c>
    </row>
    <row r="21" spans="1:8" ht="63.75">
      <c r="A21" s="585">
        <f>'Audit Descriptions'!A39</f>
        <v>6.7142857142857153</v>
      </c>
      <c r="B21" s="597" t="str">
        <f>'Audit Descriptions'!B39</f>
        <v>MH</v>
      </c>
      <c r="C21" s="423"/>
      <c r="D21" s="423"/>
      <c r="E21" s="326" t="str">
        <f>'Audit Descriptions'!E39</f>
        <v>HIPPA, Personal Information</v>
      </c>
      <c r="F21" s="339" t="str">
        <f>'Audit Descriptions'!F39</f>
        <v>General application (HR)           Specific issues with Hearing Aid and Optical dpets.</v>
      </c>
      <c r="G21" s="339" t="str">
        <f>'Audit Descriptions'!G39</f>
        <v>Health Insurance Portability &amp; Accountability Act of 1996 - Medical Privacy Rule - national standards to protect the privacy of personal health information</v>
      </c>
      <c r="H21" s="589"/>
    </row>
    <row r="22" spans="1:8" ht="25.5">
      <c r="A22" s="584">
        <f>'Audit Descriptions'!A56</f>
        <v>6.7142857142857153</v>
      </c>
      <c r="B22" s="580" t="str">
        <f>'Audit Descriptions'!B56</f>
        <v>MH</v>
      </c>
      <c r="C22" s="423"/>
      <c r="D22" s="423"/>
      <c r="E22" s="326" t="str">
        <f>'Audit Descriptions'!E56</f>
        <v>Gift Card Orders &amp; Adjust.</v>
      </c>
      <c r="F22" s="339"/>
      <c r="G22" s="339" t="str">
        <f>'Audit Descriptions'!G56</f>
        <v>Processed @ East, Controls?</v>
      </c>
      <c r="H22" s="589" t="str">
        <f>'Audit Descriptions'!H56</f>
        <v>Return of unused Promo cards, accounting</v>
      </c>
    </row>
    <row r="23" spans="1:8" ht="25.5">
      <c r="A23" s="584">
        <f>'Audit Descriptions'!A71</f>
        <v>6.5714285714285738</v>
      </c>
      <c r="B23" s="580" t="str">
        <f>'Audit Descriptions'!B71</f>
        <v>MH</v>
      </c>
      <c r="C23" s="423"/>
      <c r="D23" s="423"/>
      <c r="E23" s="326" t="str">
        <f>'Audit Descriptions'!E71</f>
        <v>Payroll Integrity</v>
      </c>
      <c r="F23" s="339"/>
      <c r="G23" s="339" t="str">
        <f>'Audit Descriptions'!G71</f>
        <v>PDS, Legal issues, System controls</v>
      </c>
      <c r="H23" s="589" t="str">
        <f>'Audit Descriptions'!H71</f>
        <v>Fair Pay, Sexual Harassment, ADA, Withholding</v>
      </c>
    </row>
    <row r="24" spans="1:8" ht="38.25">
      <c r="A24" s="584">
        <f>'Audit Descriptions'!A10</f>
        <v>6.571428571428573</v>
      </c>
      <c r="B24" s="580" t="str">
        <f>'Audit Descriptions'!B10</f>
        <v>MH</v>
      </c>
      <c r="C24" s="423"/>
      <c r="D24" s="423"/>
      <c r="E24" s="326" t="str">
        <f>'Audit Descriptions'!E10</f>
        <v>Consolidated RTV's</v>
      </c>
      <c r="F24" s="339"/>
      <c r="G24" s="339" t="str">
        <f>'Audit Descriptions'!G10</f>
        <v>Accuracy, Content and packaging, Vendor complaints/SKU accuracy, store accountability and inventory</v>
      </c>
      <c r="H24" s="589"/>
    </row>
    <row r="25" spans="1:8" ht="25.5">
      <c r="A25" s="516">
        <f>'Audit Descriptions'!A25</f>
        <v>6.4285714285714306</v>
      </c>
      <c r="B25" s="610" t="str">
        <f>'Audit Descriptions'!B25</f>
        <v>M</v>
      </c>
      <c r="C25" s="512"/>
      <c r="D25" s="512"/>
      <c r="E25" s="513" t="str">
        <f>'Audit Descriptions'!E25</f>
        <v>Sauder returns</v>
      </c>
      <c r="F25" s="527"/>
      <c r="G25" s="527" t="str">
        <f>'Audit Descriptions'!G25</f>
        <v>Are stores accepting SPO returns? Accounting for damages</v>
      </c>
      <c r="H25" s="611"/>
    </row>
    <row r="26" spans="1:8" ht="25.5">
      <c r="A26" s="516">
        <f>'Audit Descriptions'!A44</f>
        <v>6.4285714285714306</v>
      </c>
      <c r="B26" s="610" t="str">
        <f>'Audit Descriptions'!B44</f>
        <v>M</v>
      </c>
      <c r="C26" s="512"/>
      <c r="D26" s="512"/>
      <c r="E26" s="513" t="str">
        <f>'Audit Descriptions'!E44</f>
        <v>PWC Audits</v>
      </c>
      <c r="F26" s="527"/>
      <c r="G26" s="527" t="str">
        <f>'Audit Descriptions'!G44</f>
        <v>Any audit findings that require follow-up by IA?</v>
      </c>
      <c r="H26" s="611"/>
    </row>
    <row r="27" spans="1:8" ht="25.5">
      <c r="A27" s="516">
        <f>'Audit Descriptions'!A70</f>
        <v>6.4285714285714306</v>
      </c>
      <c r="B27" s="610" t="str">
        <f>'Audit Descriptions'!B70</f>
        <v>M</v>
      </c>
      <c r="C27" s="512"/>
      <c r="D27" s="512"/>
      <c r="E27" s="513" t="str">
        <f>'Audit Descriptions'!E70</f>
        <v>Vendor Accounts</v>
      </c>
      <c r="F27" s="527"/>
      <c r="G27" s="527" t="str">
        <f>'Audit Descriptions'!G70</f>
        <v>Establishing and maintaining integrity of vendor accounts</v>
      </c>
      <c r="H27" s="611"/>
    </row>
    <row r="28" spans="1:8" ht="25.5">
      <c r="A28" s="516">
        <f>'Audit Descriptions'!A74</f>
        <v>6.4285714285714279</v>
      </c>
      <c r="B28" s="610" t="str">
        <f>'Audit Descriptions'!B74</f>
        <v>M</v>
      </c>
      <c r="C28" s="512"/>
      <c r="D28" s="512"/>
      <c r="E28" s="513" t="str">
        <f>'Audit Descriptions'!E74</f>
        <v>Returns Not Captured</v>
      </c>
      <c r="F28" s="527"/>
      <c r="G28" s="527" t="str">
        <f>'Audit Descriptions'!G74</f>
        <v>Proper accounting for damaged returns - markdown or RTV</v>
      </c>
      <c r="H28" s="611"/>
    </row>
    <row r="29" spans="1:8" ht="38.25">
      <c r="A29" s="516">
        <f>'Audit Descriptions'!A12</f>
        <v>6.1428571428571432</v>
      </c>
      <c r="B29" s="610" t="str">
        <f>'Audit Descriptions'!B12</f>
        <v>M</v>
      </c>
      <c r="C29" s="512"/>
      <c r="D29" s="512"/>
      <c r="E29" s="513" t="str">
        <f>'Audit Descriptions'!E12</f>
        <v>Trailer Audits</v>
      </c>
      <c r="F29" s="527"/>
      <c r="G29" s="527" t="str">
        <f>'Audit Descriptions'!G12</f>
        <v xml:space="preserve">Scanning merchandise off trailer at store, compare to manifest (ongoing) </v>
      </c>
      <c r="H29" s="611"/>
    </row>
    <row r="30" spans="1:8" ht="25.5">
      <c r="A30" s="517">
        <f>'Audit Descriptions'!A23</f>
        <v>6.0000000000000009</v>
      </c>
      <c r="B30" s="612" t="str">
        <f>'Audit Descriptions'!B23</f>
        <v>M</v>
      </c>
      <c r="C30" s="512"/>
      <c r="D30" s="512"/>
      <c r="E30" s="513" t="str">
        <f>'Audit Descriptions'!E23</f>
        <v>Markdowns</v>
      </c>
      <c r="F30" s="513"/>
      <c r="G30" s="527" t="str">
        <f>'Audit Descriptions'!G23</f>
        <v>Also other pricing issues - what drives sales?</v>
      </c>
      <c r="H30" s="611"/>
    </row>
    <row r="31" spans="1:8">
      <c r="A31" s="516">
        <f>'Audit Descriptions'!A24</f>
        <v>6.0000000000000009</v>
      </c>
      <c r="B31" s="610" t="str">
        <f>'Audit Descriptions'!B24</f>
        <v>M</v>
      </c>
      <c r="C31" s="512"/>
      <c r="D31" s="512"/>
      <c r="E31" s="513" t="str">
        <f>'Audit Descriptions'!E24</f>
        <v>CSKU</v>
      </c>
      <c r="F31" s="527"/>
      <c r="G31" s="527" t="str">
        <f>'Audit Descriptions'!G24</f>
        <v>Accuracy, process improvement</v>
      </c>
      <c r="H31" s="611"/>
    </row>
    <row r="32" spans="1:8" ht="25.5">
      <c r="A32" s="516">
        <f>'Audit Descriptions'!A59</f>
        <v>6.0000000000000009</v>
      </c>
      <c r="B32" s="610" t="str">
        <f>'Audit Descriptions'!B59</f>
        <v>M</v>
      </c>
      <c r="C32" s="512"/>
      <c r="D32" s="512"/>
      <c r="E32" s="513" t="str">
        <f>'Audit Descriptions'!E59</f>
        <v>Credit Applications - Security</v>
      </c>
      <c r="F32" s="527"/>
      <c r="G32" s="527" t="str">
        <f>'Audit Descriptions'!G59</f>
        <v>Chain of custody, from customer to HSBC</v>
      </c>
      <c r="H32" s="611"/>
    </row>
    <row r="33" spans="1:8" ht="25.5">
      <c r="A33" s="517">
        <f>'Audit Descriptions'!A36</f>
        <v>5.7142857142857162</v>
      </c>
      <c r="B33" s="612" t="str">
        <f>'Audit Descriptions'!B36</f>
        <v>M</v>
      </c>
      <c r="C33" s="512"/>
      <c r="D33" s="512"/>
      <c r="E33" s="513" t="str">
        <f>'Audit Descriptions'!E36</f>
        <v>FJ Return Room - Security</v>
      </c>
      <c r="F33" s="527"/>
      <c r="G33" s="527" t="str">
        <f>'Audit Descriptions'!G36</f>
        <v>Bandit room, surveillance</v>
      </c>
      <c r="H33" s="611"/>
    </row>
    <row r="34" spans="1:8" ht="25.5">
      <c r="A34" s="516">
        <f>'Audit Descriptions'!A47</f>
        <v>5.7142857142857162</v>
      </c>
      <c r="B34" s="610" t="str">
        <f>'Audit Descriptions'!B47</f>
        <v>M</v>
      </c>
      <c r="C34" s="512"/>
      <c r="D34" s="512"/>
      <c r="E34" s="513" t="str">
        <f>'Audit Descriptions'!E47</f>
        <v>Super Users &amp; Security'</v>
      </c>
      <c r="F34" s="527"/>
      <c r="G34" s="527" t="str">
        <f>'Audit Descriptions'!G47</f>
        <v>Control of ADMIN access to computer systems (PWC issue)</v>
      </c>
      <c r="H34" s="611"/>
    </row>
    <row r="35" spans="1:8" ht="38.25">
      <c r="A35" s="516">
        <f>'Audit Descriptions'!A11</f>
        <v>5.5714285714285712</v>
      </c>
      <c r="B35" s="610" t="str">
        <f>'Audit Descriptions'!B11</f>
        <v>M</v>
      </c>
      <c r="C35" s="512"/>
      <c r="D35" s="512"/>
      <c r="E35" s="513" t="str">
        <f>'Audit Descriptions'!E11</f>
        <v>Order Picking/Stock Status</v>
      </c>
      <c r="F35" s="527"/>
      <c r="G35" s="527" t="str">
        <f>'Audit Descriptions'!G11</f>
        <v>Accuracy, process improvement - picking, put-away, location, verification</v>
      </c>
      <c r="H35" s="611"/>
    </row>
    <row r="36" spans="1:8" ht="25.5">
      <c r="A36" s="516">
        <f>'Audit Descriptions'!A40</f>
        <v>5.2857142857142865</v>
      </c>
      <c r="B36" s="610" t="str">
        <f>'Audit Descriptions'!B40</f>
        <v>ML</v>
      </c>
      <c r="C36" s="512"/>
      <c r="D36" s="512"/>
      <c r="E36" s="513" t="str">
        <f>'Audit Descriptions'!E40</f>
        <v>Background Checks</v>
      </c>
      <c r="F36" s="527"/>
      <c r="G36" s="527" t="str">
        <f>'Audit Descriptions'!G40</f>
        <v>Are they effective?  Information kept confidential? State variations</v>
      </c>
      <c r="H36" s="611"/>
    </row>
    <row r="37" spans="1:8" ht="25.5">
      <c r="A37" s="516">
        <f>'Audit Descriptions'!A62</f>
        <v>5.2857142857142865</v>
      </c>
      <c r="B37" s="610" t="str">
        <f>'Audit Descriptions'!B62</f>
        <v>ML</v>
      </c>
      <c r="C37" s="512"/>
      <c r="D37" s="512"/>
      <c r="E37" s="513" t="str">
        <f>'Audit Descriptions'!E62</f>
        <v>Buyers</v>
      </c>
      <c r="F37" s="527" t="str">
        <f>'Audit Descriptions'!F62</f>
        <v>Expense Reports</v>
      </c>
      <c r="G37" s="527" t="str">
        <f>'Audit Descriptions'!G62</f>
        <v>Proper currency conversions, any FCPA flags?</v>
      </c>
      <c r="H37" s="611"/>
    </row>
    <row r="38" spans="1:8" ht="38.25">
      <c r="A38" s="516">
        <f>'Audit Descriptions'!A63</f>
        <v>5.2857142857142865</v>
      </c>
      <c r="B38" s="610" t="str">
        <f>'Audit Descriptions'!B63</f>
        <v>ML</v>
      </c>
      <c r="C38" s="512"/>
      <c r="D38" s="512"/>
      <c r="E38" s="513" t="str">
        <f>'Audit Descriptions'!E63</f>
        <v>Buyers</v>
      </c>
      <c r="F38" s="527" t="str">
        <f>'Audit Descriptions'!F63</f>
        <v>FCPA</v>
      </c>
      <c r="G38" s="527" t="str">
        <f>'Audit Descriptions'!G63</f>
        <v>Foreign Corrupt Practices Act - are buyers in compliance with federal regulations?</v>
      </c>
      <c r="H38" s="611"/>
    </row>
    <row r="39" spans="1:8" ht="25.5">
      <c r="A39" s="584">
        <f>'Audit Descriptions'!A51</f>
        <v>5.1428571428571423</v>
      </c>
      <c r="B39" s="580" t="str">
        <f>'Audit Descriptions'!B51</f>
        <v>ML</v>
      </c>
      <c r="C39" s="423"/>
      <c r="D39" s="423"/>
      <c r="E39" s="326" t="str">
        <f>'Audit Descriptions'!E51</f>
        <v>Energy Management</v>
      </c>
      <c r="F39" s="339"/>
      <c r="G39" s="339" t="str">
        <f>'Audit Descriptions'!G51</f>
        <v>Cost issues, code compliance, monitoring, procurement</v>
      </c>
      <c r="H39" s="589"/>
    </row>
    <row r="40" spans="1:8" ht="25.5">
      <c r="A40" s="584">
        <f>'Audit Descriptions'!A33</f>
        <v>4.8571428571428577</v>
      </c>
      <c r="B40" s="580" t="str">
        <f>'Audit Descriptions'!B33</f>
        <v>ML</v>
      </c>
      <c r="C40" s="423"/>
      <c r="D40" s="423"/>
      <c r="E40" s="326" t="str">
        <f>'Audit Descriptions'!E33</f>
        <v>Safety/Asset Protection Comm.</v>
      </c>
      <c r="F40" s="339"/>
      <c r="G40" s="339" t="str">
        <f>'Audit Descriptions'!G33</f>
        <v>Proposal under consideration to merge these 2 functions</v>
      </c>
      <c r="H40" s="589" t="str">
        <f>'Audit Descriptions'!H33</f>
        <v>Are they meeting as scheduled? Effectiveness of committees</v>
      </c>
    </row>
    <row r="41" spans="1:8">
      <c r="A41" s="584">
        <f>'Audit Descriptions'!A64</f>
        <v>4.8571428571428577</v>
      </c>
      <c r="B41" s="580" t="str">
        <f>'Audit Descriptions'!B64</f>
        <v>ML</v>
      </c>
      <c r="C41" s="423"/>
      <c r="D41" s="423"/>
      <c r="E41" s="326" t="str">
        <f>'Audit Descriptions'!E64</f>
        <v>Food Service</v>
      </c>
      <c r="F41" s="339"/>
      <c r="G41" s="339" t="str">
        <f>'Audit Descriptions'!G64</f>
        <v>Overview of operations</v>
      </c>
      <c r="H41" s="589"/>
    </row>
    <row r="42" spans="1:8" ht="51">
      <c r="A42" s="584">
        <f>'Audit Descriptions'!A7</f>
        <v>4.4285714285714288</v>
      </c>
      <c r="B42" s="580" t="str">
        <f>'Audit Descriptions'!B7</f>
        <v>ML</v>
      </c>
      <c r="C42" s="423"/>
      <c r="D42" s="423"/>
      <c r="E42" s="326" t="str">
        <f>'Audit Descriptions'!E7</f>
        <v>Safety</v>
      </c>
      <c r="F42" s="339" t="str">
        <f>'Audit Descriptions'!F7</f>
        <v>PPE, Material Handling &amp; Storage, LOTO</v>
      </c>
      <c r="G42" s="339" t="str">
        <f>'Audit Descriptions'!G7</f>
        <v>Personal Protective Equip. - hardhats, safety glasses, steel-toed shoes, etc./Forklifts/Lock-Out Tag-Out</v>
      </c>
      <c r="H42" s="589"/>
    </row>
    <row r="43" spans="1:8" s="528" customFormat="1" ht="25.5">
      <c r="A43" s="584">
        <f>'Audit Descriptions'!A57</f>
        <v>4.2857142857142838</v>
      </c>
      <c r="B43" s="580" t="str">
        <f>'Audit Descriptions'!B57</f>
        <v>ML</v>
      </c>
      <c r="C43" s="423"/>
      <c r="D43" s="423"/>
      <c r="E43" s="326" t="str">
        <f>'Audit Descriptions'!E57</f>
        <v>Bad checks</v>
      </c>
      <c r="F43" s="339"/>
      <c r="G43" s="339" t="str">
        <f>'Audit Descriptions'!G57</f>
        <v>Incl. fake money orders + certified checks, Collection process</v>
      </c>
      <c r="H43" s="589"/>
    </row>
    <row r="44" spans="1:8" s="528" customFormat="1">
      <c r="A44" s="584">
        <f>'Audit Descriptions'!A28</f>
        <v>4.1428571428571415</v>
      </c>
      <c r="B44" s="580" t="str">
        <f>'Audit Descriptions'!B28</f>
        <v>ML</v>
      </c>
      <c r="C44" s="423"/>
      <c r="D44" s="423"/>
      <c r="E44" s="326" t="str">
        <f>'Audit Descriptions'!E28</f>
        <v>Overs/Shorts</v>
      </c>
      <c r="F44" s="339"/>
      <c r="G44" s="339" t="str">
        <f>'Audit Descriptions'!G28</f>
        <v>Fraud deterrent, interviews</v>
      </c>
      <c r="H44" s="589"/>
    </row>
    <row r="45" spans="1:8" ht="25.5">
      <c r="A45" s="584">
        <f>'Audit Descriptions'!A58</f>
        <v>3.9999999999999991</v>
      </c>
      <c r="B45" s="580" t="str">
        <f>'Audit Descriptions'!B58</f>
        <v>ML</v>
      </c>
      <c r="C45" s="423"/>
      <c r="D45" s="423"/>
      <c r="E45" s="326" t="str">
        <f>'Audit Descriptions'!E58</f>
        <v>Adjustments to Sales Audit</v>
      </c>
      <c r="F45" s="339"/>
      <c r="G45" s="339" t="str">
        <f>'Audit Descriptions'!G58</f>
        <v>Who has authority, Controls?</v>
      </c>
      <c r="H45" s="589"/>
    </row>
    <row r="46" spans="1:8">
      <c r="A46" s="584">
        <f>'Audit Descriptions'!A65</f>
        <v>3.8571428571428568</v>
      </c>
      <c r="B46" s="580" t="str">
        <f>'Audit Descriptions'!B65</f>
        <v>ML</v>
      </c>
      <c r="C46" s="423"/>
      <c r="D46" s="423"/>
      <c r="E46" s="326" t="str">
        <f>'Audit Descriptions'!E65</f>
        <v>Public Relations</v>
      </c>
      <c r="F46" s="339"/>
      <c r="G46" s="339" t="str">
        <f>'Audit Descriptions'!G65</f>
        <v>Overview of operations</v>
      </c>
      <c r="H46" s="589"/>
    </row>
    <row r="47" spans="1:8" ht="25.5">
      <c r="A47" s="584">
        <f>'Audit Descriptions'!A67</f>
        <v>3.8571428571428568</v>
      </c>
      <c r="B47" s="580" t="str">
        <f>'Audit Descriptions'!B67</f>
        <v>ML</v>
      </c>
      <c r="C47" s="423"/>
      <c r="D47" s="423"/>
      <c r="E47" s="326" t="str">
        <f>'Audit Descriptions'!E67</f>
        <v>Repair Facility</v>
      </c>
      <c r="F47" s="339" t="str">
        <f>'Audit Descriptions'!F67</f>
        <v>Store 98</v>
      </c>
      <c r="G47" s="339" t="str">
        <f>'Audit Descriptions'!G67</f>
        <v>Accounting for customer repairs, security</v>
      </c>
      <c r="H47" s="589"/>
    </row>
    <row r="48" spans="1:8" ht="25.5">
      <c r="A48" s="585">
        <f>'Audit Descriptions'!A43</f>
        <v>3.7142857142857144</v>
      </c>
      <c r="B48" s="597" t="str">
        <f>'Audit Descriptions'!B43</f>
        <v>ML</v>
      </c>
      <c r="C48" s="423"/>
      <c r="D48" s="423"/>
      <c r="E48" s="326" t="str">
        <f>'Audit Descriptions'!E43</f>
        <v>Use of Bypass SKU</v>
      </c>
      <c r="F48" s="326"/>
      <c r="G48" s="339" t="str">
        <f>'Audit Descriptions'!G43</f>
        <v>Frequency, monitoring (part of RegisterMon?)</v>
      </c>
      <c r="H48" s="589"/>
    </row>
    <row r="49" spans="1:8" ht="25.5">
      <c r="A49" s="516">
        <f>'Audit Descriptions'!A46</f>
        <v>3.5714285714285721</v>
      </c>
      <c r="B49" s="610" t="str">
        <f>'Audit Descriptions'!B46</f>
        <v>L</v>
      </c>
      <c r="C49" s="512"/>
      <c r="D49" s="512"/>
      <c r="E49" s="513" t="str">
        <f>'Audit Descriptions'!E46</f>
        <v>PC Software</v>
      </c>
      <c r="F49" s="527"/>
      <c r="G49" s="527" t="str">
        <f>'Audit Descriptions'!G46</f>
        <v>Proper site licenses, copyright compliance</v>
      </c>
      <c r="H49" s="611"/>
    </row>
    <row r="50" spans="1:8" ht="25.5">
      <c r="A50" s="516">
        <f>'Audit Descriptions'!A8</f>
        <v>3.5714285714285712</v>
      </c>
      <c r="B50" s="610" t="str">
        <f>'Audit Descriptions'!B8</f>
        <v>L</v>
      </c>
      <c r="C50" s="512"/>
      <c r="D50" s="512"/>
      <c r="E50" s="513" t="str">
        <f>'Audit Descriptions'!E8</f>
        <v>CDL</v>
      </c>
      <c r="F50" s="527"/>
      <c r="G50" s="527" t="str">
        <f>'Audit Descriptions'!G8</f>
        <v>Commercial Driver's License - US Dept. of Transportation regulations</v>
      </c>
      <c r="H50" s="611"/>
    </row>
    <row r="51" spans="1:8">
      <c r="A51" s="516">
        <f>'Audit Descriptions'!A20</f>
        <v>3.2857142857142865</v>
      </c>
      <c r="B51" s="610" t="str">
        <f>'Audit Descriptions'!B20</f>
        <v>L</v>
      </c>
      <c r="C51" s="512"/>
      <c r="D51" s="512"/>
      <c r="E51" s="513" t="str">
        <f>'Audit Descriptions'!E20</f>
        <v>Safety</v>
      </c>
      <c r="F51" s="527" t="str">
        <f>'Audit Descriptions'!F20</f>
        <v>Emergency plans</v>
      </c>
      <c r="G51" s="527" t="str">
        <f>'Audit Descriptions'!G20</f>
        <v>Means of egress</v>
      </c>
      <c r="H51" s="611"/>
    </row>
    <row r="52" spans="1:8" ht="25.5">
      <c r="A52" s="516">
        <f>'Audit Descriptions'!A26</f>
        <v>2.8571428571428568</v>
      </c>
      <c r="B52" s="610" t="str">
        <f>'Audit Descriptions'!B26</f>
        <v>L</v>
      </c>
      <c r="C52" s="512"/>
      <c r="D52" s="512"/>
      <c r="E52" s="513" t="str">
        <f>'Audit Descriptions'!E26</f>
        <v>PLU</v>
      </c>
      <c r="F52" s="527"/>
      <c r="G52" s="527" t="str">
        <f>'Audit Descriptions'!G26</f>
        <v>Accuracy, Vendor/Buyer issues</v>
      </c>
      <c r="H52" s="611" t="str">
        <f>'Audit Descriptions'!H26</f>
        <v>Ongoing to meet state regulatory requirements, part of DM audit</v>
      </c>
    </row>
    <row r="53" spans="1:8">
      <c r="A53" s="517">
        <f>'Audit Descriptions'!A22</f>
        <v>2.2857142857142874</v>
      </c>
      <c r="B53" s="612" t="str">
        <f>'Audit Descriptions'!B22</f>
        <v>L</v>
      </c>
      <c r="C53" s="512"/>
      <c r="D53" s="512"/>
      <c r="E53" s="513" t="str">
        <f>'Audit Descriptions'!E22</f>
        <v>Store Self Audits</v>
      </c>
      <c r="F53" s="527"/>
      <c r="G53" s="527" t="str">
        <f>'Audit Descriptions'!G22</f>
        <v>See "Store Self Audits" tab</v>
      </c>
      <c r="H53" s="611"/>
    </row>
    <row r="54" spans="1:8" ht="51">
      <c r="A54" s="517">
        <f>'Audit Descriptions'!A21</f>
        <v>2.2857142857142865</v>
      </c>
      <c r="B54" s="612" t="str">
        <f>'Audit Descriptions'!B21</f>
        <v>L</v>
      </c>
      <c r="C54" s="512"/>
      <c r="D54" s="512"/>
      <c r="E54" s="513" t="str">
        <f>'Audit Descriptions'!E21</f>
        <v>Safety</v>
      </c>
      <c r="F54" s="527" t="str">
        <f>'Audit Descriptions'!F21</f>
        <v>Housekeeping/Fire Safety/ADA</v>
      </c>
      <c r="G54" s="527" t="str">
        <f>'Audit Descriptions'!G21</f>
        <v>Compliance with company policies and state/federal regulations - aisle widths, ADA accessibility, tripping hazards, escalators, etc.</v>
      </c>
      <c r="H54" s="611" t="str">
        <f>'Audit Descriptions'!H21</f>
        <v>Fire extinguishers, training, evacuation planning, sprinkler access and maintenance/Awareness training</v>
      </c>
    </row>
    <row r="55" spans="1:8" ht="38.25">
      <c r="A55" s="516">
        <f>'Audit Descriptions'!A19</f>
        <v>1.4285714285714279</v>
      </c>
      <c r="B55" s="610" t="str">
        <f>'Audit Descriptions'!B19</f>
        <v>L</v>
      </c>
      <c r="C55" s="512"/>
      <c r="D55" s="512"/>
      <c r="E55" s="513" t="str">
        <f>'Audit Descriptions'!E19</f>
        <v>Safety</v>
      </c>
      <c r="F55" s="527" t="str">
        <f>'Audit Descriptions'!F19</f>
        <v>Ergonomics, BBP, Confined Space Entry, RTK, LOTO, Machinery &amp; Machine Guarding</v>
      </c>
      <c r="G55" s="527" t="str">
        <f>'Audit Descriptions'!G19</f>
        <v>Bloodborne Pathogens, Right-to-Know, Lock-out/Tag-out</v>
      </c>
      <c r="H55" s="611"/>
    </row>
    <row r="56" spans="1:8" ht="25.5">
      <c r="A56" s="516">
        <f>'Audit Descriptions'!A17</f>
        <v>0.85714285714285854</v>
      </c>
      <c r="B56" s="610" t="str">
        <f>'Audit Descriptions'!B17</f>
        <v>L</v>
      </c>
      <c r="C56" s="512"/>
      <c r="D56" s="512"/>
      <c r="E56" s="513" t="str">
        <f>'Audit Descriptions'!E17</f>
        <v>Merchandise Pick-up</v>
      </c>
      <c r="F56" s="527"/>
      <c r="G56" s="527" t="str">
        <f>'Audit Descriptions'!G17</f>
        <v>Assuring correct mdse is picked up by customer, reecored on log</v>
      </c>
      <c r="H56" s="611"/>
    </row>
    <row r="57" spans="1:8" ht="39" thickBot="1">
      <c r="A57" s="613">
        <f>'Audit Descriptions'!A18</f>
        <v>0</v>
      </c>
      <c r="B57" s="614" t="str">
        <f>'Audit Descriptions'!B18</f>
        <v>L</v>
      </c>
      <c r="C57" s="557"/>
      <c r="D57" s="557"/>
      <c r="E57" s="615" t="str">
        <f>'Audit Descriptions'!E18</f>
        <v>Fine Jewelry</v>
      </c>
      <c r="F57" s="616"/>
      <c r="G57" s="616" t="str">
        <f>'Audit Descriptions'!G18</f>
        <v>Security issues - receiving, transporting, check-in, daily accounting</v>
      </c>
      <c r="H57" s="617"/>
    </row>
    <row r="58" spans="1:8" ht="13.5" thickTop="1"/>
    <row r="59" spans="1:8">
      <c r="A59" s="509"/>
    </row>
    <row r="60" spans="1:8">
      <c r="A60" s="509"/>
    </row>
    <row r="61" spans="1:8">
      <c r="A61" s="509"/>
    </row>
    <row r="62" spans="1:8">
      <c r="A62" s="509"/>
    </row>
    <row r="63" spans="1:8">
      <c r="A63" s="509"/>
    </row>
    <row r="93" spans="1:8">
      <c r="D93" s="140"/>
      <c r="E93" s="322"/>
      <c r="F93" s="486"/>
      <c r="G93" s="486"/>
      <c r="H93" s="486"/>
    </row>
    <row r="94" spans="1:8">
      <c r="D94" s="140"/>
      <c r="E94" s="322"/>
      <c r="F94" s="322"/>
      <c r="G94" s="490"/>
      <c r="H94" s="486"/>
    </row>
    <row r="95" spans="1:8">
      <c r="A95" s="366"/>
      <c r="B95" s="366"/>
      <c r="C95" s="324"/>
      <c r="D95" s="140"/>
      <c r="E95" s="322"/>
      <c r="F95" s="486"/>
      <c r="G95" s="486"/>
      <c r="H95" s="486"/>
    </row>
    <row r="96" spans="1:8">
      <c r="D96" s="140"/>
      <c r="E96" s="322"/>
      <c r="F96" s="322"/>
      <c r="G96" s="490"/>
      <c r="H96" s="486"/>
    </row>
    <row r="97" spans="1:8">
      <c r="D97" s="140"/>
      <c r="E97" s="485"/>
      <c r="F97" s="592"/>
      <c r="G97" s="486"/>
      <c r="H97" s="486"/>
    </row>
    <row r="98" spans="1:8">
      <c r="A98" s="366"/>
      <c r="B98" s="366"/>
      <c r="C98" s="324"/>
      <c r="D98" s="140"/>
      <c r="E98" s="322"/>
      <c r="F98" s="486"/>
      <c r="G98" s="486"/>
      <c r="H98" s="486"/>
    </row>
    <row r="99" spans="1:8">
      <c r="A99" s="366"/>
      <c r="B99" s="366"/>
      <c r="C99" s="324"/>
      <c r="D99" s="140"/>
      <c r="E99" s="322"/>
      <c r="F99" s="486"/>
      <c r="G99" s="490"/>
      <c r="H99" s="486"/>
    </row>
    <row r="100" spans="1:8">
      <c r="A100" s="366"/>
      <c r="B100" s="366"/>
      <c r="C100" s="324"/>
      <c r="D100" s="140"/>
      <c r="E100" s="322"/>
      <c r="F100" s="486"/>
      <c r="G100" s="486"/>
      <c r="H100" s="486"/>
    </row>
    <row r="101" spans="1:8">
      <c r="D101" s="140"/>
      <c r="E101" s="322"/>
      <c r="F101" s="486"/>
      <c r="G101" s="486"/>
      <c r="H101" s="486"/>
    </row>
    <row r="102" spans="1:8">
      <c r="D102" s="140"/>
      <c r="E102" s="322"/>
      <c r="F102" s="486"/>
      <c r="G102" s="486"/>
      <c r="H102" s="486"/>
    </row>
    <row r="103" spans="1:8">
      <c r="D103" s="140"/>
      <c r="E103" s="322"/>
      <c r="F103" s="486"/>
      <c r="G103" s="486"/>
      <c r="H103" s="486"/>
    </row>
  </sheetData>
  <mergeCells count="1">
    <mergeCell ref="A1:H1"/>
  </mergeCells>
  <phoneticPr fontId="22" type="noConversion"/>
  <pageMargins left="0.5" right="0.5" top="0.5" bottom="0.5" header="0.5" footer="0.5"/>
  <pageSetup scale="65" fitToHeight="2" orientation="portrait"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Normal="100" workbookViewId="0">
      <selection sqref="A1:H1"/>
    </sheetView>
  </sheetViews>
  <sheetFormatPr defaultRowHeight="12.75"/>
  <cols>
    <col min="1" max="1" width="8.7109375" style="500" bestFit="1" customWidth="1"/>
    <col min="2" max="2" width="8.7109375" style="503" customWidth="1"/>
    <col min="3" max="3" width="8.7109375" style="19" bestFit="1" customWidth="1"/>
    <col min="4" max="4" width="9.5703125" style="46" customWidth="1"/>
    <col min="5" max="5" width="20.85546875" style="130" customWidth="1"/>
    <col min="6" max="6" width="30.140625" style="3" customWidth="1"/>
    <col min="7" max="7" width="30.85546875" style="3" customWidth="1"/>
    <col min="8" max="8" width="34.42578125" style="3" customWidth="1"/>
    <col min="9" max="16384" width="9.140625" style="46"/>
  </cols>
  <sheetData>
    <row r="1" spans="1:8" ht="18">
      <c r="A1" s="631" t="s">
        <v>244</v>
      </c>
      <c r="B1" s="631"/>
      <c r="C1" s="631"/>
      <c r="D1" s="631"/>
      <c r="E1" s="631"/>
      <c r="F1" s="631"/>
      <c r="G1" s="631"/>
      <c r="H1" s="631"/>
    </row>
    <row r="2" spans="1:8" ht="13.5" thickBot="1">
      <c r="A2" s="501"/>
      <c r="B2" s="569"/>
      <c r="C2" s="140"/>
      <c r="D2" s="140"/>
      <c r="E2" s="322"/>
      <c r="F2" s="322"/>
      <c r="G2" s="488"/>
      <c r="H2" s="143"/>
    </row>
    <row r="3" spans="1:8" ht="39.75" customHeight="1" thickTop="1">
      <c r="A3" s="632" t="s">
        <v>243</v>
      </c>
      <c r="B3" s="633"/>
      <c r="C3" s="342" t="s">
        <v>142</v>
      </c>
      <c r="D3" s="331" t="s">
        <v>226</v>
      </c>
      <c r="E3" s="330" t="s">
        <v>227</v>
      </c>
      <c r="F3" s="341"/>
      <c r="G3" s="330" t="s">
        <v>109</v>
      </c>
      <c r="H3" s="568"/>
    </row>
    <row r="4" spans="1:8" ht="25.5">
      <c r="A4" s="505" t="s">
        <v>295</v>
      </c>
      <c r="B4" s="582" t="s">
        <v>305</v>
      </c>
      <c r="C4" s="432"/>
      <c r="D4" s="433"/>
      <c r="E4" s="434"/>
      <c r="F4" s="489"/>
      <c r="G4" s="494"/>
      <c r="H4" s="567"/>
    </row>
    <row r="5" spans="1:8">
      <c r="A5" s="502"/>
      <c r="B5" s="570"/>
      <c r="C5" s="429"/>
      <c r="D5" s="430" t="s">
        <v>144</v>
      </c>
      <c r="E5" s="329"/>
      <c r="F5" s="491"/>
      <c r="G5" s="495"/>
      <c r="H5" s="431"/>
    </row>
    <row r="6" spans="1:8">
      <c r="A6" s="571">
        <f>'Risk Scores'!W8</f>
        <v>7.7142857142857144</v>
      </c>
      <c r="B6" s="580" t="str">
        <f>'Risk Scores'!V8</f>
        <v>MH</v>
      </c>
      <c r="C6" s="576"/>
      <c r="D6" s="95"/>
      <c r="E6" s="325" t="s">
        <v>10</v>
      </c>
      <c r="F6" s="71"/>
      <c r="G6" s="71" t="s">
        <v>124</v>
      </c>
      <c r="H6" s="131"/>
    </row>
    <row r="7" spans="1:8" ht="51">
      <c r="A7" s="571">
        <f>'Risk Scores'!W9</f>
        <v>4.4285714285714288</v>
      </c>
      <c r="B7" s="580" t="str">
        <f>'Risk Scores'!V9</f>
        <v>ML</v>
      </c>
      <c r="C7" s="576"/>
      <c r="D7" s="95"/>
      <c r="E7" s="325" t="s">
        <v>11</v>
      </c>
      <c r="F7" s="71" t="s">
        <v>152</v>
      </c>
      <c r="G7" s="71" t="s">
        <v>272</v>
      </c>
      <c r="H7" s="131"/>
    </row>
    <row r="8" spans="1:8" ht="25.5">
      <c r="A8" s="571">
        <f>'Risk Scores'!W10</f>
        <v>3.5714285714285712</v>
      </c>
      <c r="B8" s="580" t="str">
        <f>'Risk Scores'!V10</f>
        <v>L</v>
      </c>
      <c r="C8" s="576"/>
      <c r="D8" s="95"/>
      <c r="E8" s="325" t="s">
        <v>12</v>
      </c>
      <c r="F8" s="71"/>
      <c r="G8" s="71" t="s">
        <v>220</v>
      </c>
      <c r="H8" s="131"/>
    </row>
    <row r="9" spans="1:8" ht="25.5">
      <c r="A9" s="571">
        <f>'Risk Scores'!W11</f>
        <v>7.5714285714285703</v>
      </c>
      <c r="B9" s="580" t="str">
        <f>'Risk Scores'!V11</f>
        <v>MH</v>
      </c>
      <c r="C9" s="576"/>
      <c r="D9" s="95"/>
      <c r="E9" s="325" t="s">
        <v>76</v>
      </c>
      <c r="F9" s="71"/>
      <c r="G9" s="71" t="s">
        <v>125</v>
      </c>
      <c r="H9" s="131"/>
    </row>
    <row r="10" spans="1:8" ht="38.25">
      <c r="A10" s="571">
        <f>'Risk Scores'!W12</f>
        <v>6.571428571428573</v>
      </c>
      <c r="B10" s="580" t="str">
        <f>'Risk Scores'!V12</f>
        <v>MH</v>
      </c>
      <c r="C10" s="576"/>
      <c r="D10" s="95"/>
      <c r="E10" s="325" t="s">
        <v>77</v>
      </c>
      <c r="F10" s="71"/>
      <c r="G10" s="71" t="s">
        <v>128</v>
      </c>
      <c r="H10" s="131"/>
    </row>
    <row r="11" spans="1:8" ht="38.25">
      <c r="A11" s="571">
        <f>'Risk Scores'!W13</f>
        <v>5.5714285714285712</v>
      </c>
      <c r="B11" s="580" t="str">
        <f>'Risk Scores'!V13</f>
        <v>M</v>
      </c>
      <c r="C11" s="576"/>
      <c r="D11" s="95"/>
      <c r="E11" s="325" t="s">
        <v>78</v>
      </c>
      <c r="F11" s="71"/>
      <c r="G11" s="71" t="s">
        <v>129</v>
      </c>
      <c r="H11" s="131"/>
    </row>
    <row r="12" spans="1:8" ht="38.25">
      <c r="A12" s="571">
        <f>'Risk Scores'!W14</f>
        <v>6.1428571428571432</v>
      </c>
      <c r="B12" s="580" t="str">
        <f>'Risk Scores'!V14</f>
        <v>M</v>
      </c>
      <c r="C12" s="576"/>
      <c r="D12" s="95"/>
      <c r="E12" s="325" t="s">
        <v>79</v>
      </c>
      <c r="F12" s="71"/>
      <c r="G12" s="71" t="s">
        <v>308</v>
      </c>
      <c r="H12" s="131"/>
    </row>
    <row r="13" spans="1:8" ht="38.25">
      <c r="A13" s="571">
        <f>'Risk Scores'!W15</f>
        <v>7.8571428571428577</v>
      </c>
      <c r="B13" s="580" t="str">
        <f>'Risk Scores'!V15</f>
        <v>H</v>
      </c>
      <c r="C13" s="576"/>
      <c r="D13" s="95"/>
      <c r="E13" s="325" t="s">
        <v>81</v>
      </c>
      <c r="F13" s="71"/>
      <c r="G13" s="71" t="s">
        <v>130</v>
      </c>
      <c r="H13" s="131"/>
    </row>
    <row r="14" spans="1:8" ht="38.25">
      <c r="A14" s="571">
        <f>'Risk Scores'!W16</f>
        <v>8.7142857142857153</v>
      </c>
      <c r="B14" s="580" t="str">
        <f>'Risk Scores'!V16</f>
        <v>H</v>
      </c>
      <c r="C14" s="576"/>
      <c r="D14" s="95"/>
      <c r="E14" s="325" t="s">
        <v>80</v>
      </c>
      <c r="F14" s="71"/>
      <c r="G14" s="71" t="s">
        <v>131</v>
      </c>
      <c r="H14" s="131"/>
    </row>
    <row r="15" spans="1:8">
      <c r="A15" s="572"/>
      <c r="B15" s="580"/>
      <c r="C15" s="576"/>
      <c r="D15" s="95"/>
      <c r="E15" s="325"/>
      <c r="F15" s="71"/>
      <c r="G15" s="71"/>
      <c r="H15" s="131"/>
    </row>
    <row r="16" spans="1:8">
      <c r="A16" s="572"/>
      <c r="B16" s="580"/>
      <c r="C16" s="576"/>
      <c r="D16" s="85"/>
      <c r="E16" s="325"/>
      <c r="F16" s="71"/>
      <c r="G16" s="71"/>
      <c r="H16" s="131"/>
    </row>
    <row r="17" spans="1:8" ht="25.5">
      <c r="A17" s="571">
        <f>'Risk Scores'!W19</f>
        <v>0.85714285714285854</v>
      </c>
      <c r="B17" s="580" t="str">
        <f>'Risk Scores'!V19</f>
        <v>L</v>
      </c>
      <c r="C17" s="576"/>
      <c r="D17" s="95"/>
      <c r="E17" s="325" t="s">
        <v>57</v>
      </c>
      <c r="F17" s="71"/>
      <c r="G17" s="71" t="s">
        <v>110</v>
      </c>
      <c r="H17" s="131"/>
    </row>
    <row r="18" spans="1:8" ht="38.25">
      <c r="A18" s="571">
        <f>'Risk Scores'!W20</f>
        <v>0</v>
      </c>
      <c r="B18" s="580" t="str">
        <f>'Risk Scores'!V20</f>
        <v>L</v>
      </c>
      <c r="C18" s="576"/>
      <c r="D18" s="95"/>
      <c r="E18" s="325" t="s">
        <v>56</v>
      </c>
      <c r="F18" s="71"/>
      <c r="G18" s="71" t="s">
        <v>111</v>
      </c>
      <c r="H18" s="131"/>
    </row>
    <row r="19" spans="1:8" ht="38.25">
      <c r="A19" s="571">
        <f>'Risk Scores'!W21</f>
        <v>1.4285714285714279</v>
      </c>
      <c r="B19" s="580" t="str">
        <f>'Risk Scores'!V21</f>
        <v>L</v>
      </c>
      <c r="C19" s="576"/>
      <c r="D19" s="95"/>
      <c r="E19" s="325" t="s">
        <v>11</v>
      </c>
      <c r="F19" s="71" t="s">
        <v>149</v>
      </c>
      <c r="G19" s="71" t="s">
        <v>164</v>
      </c>
      <c r="H19" s="131"/>
    </row>
    <row r="20" spans="1:8">
      <c r="A20" s="571">
        <f>'Risk Scores'!W22</f>
        <v>3.2857142857142865</v>
      </c>
      <c r="B20" s="580" t="str">
        <f>'Risk Scores'!V22</f>
        <v>L</v>
      </c>
      <c r="C20" s="576"/>
      <c r="D20" s="95"/>
      <c r="E20" s="325" t="s">
        <v>11</v>
      </c>
      <c r="F20" s="71" t="s">
        <v>58</v>
      </c>
      <c r="G20" s="71" t="s">
        <v>161</v>
      </c>
      <c r="H20" s="131"/>
    </row>
    <row r="21" spans="1:8" ht="51">
      <c r="A21" s="571">
        <f>'Risk Scores'!W23</f>
        <v>2.2857142857142865</v>
      </c>
      <c r="B21" s="580" t="str">
        <f>'Risk Scores'!V23</f>
        <v>L</v>
      </c>
      <c r="C21" s="576"/>
      <c r="D21" s="95"/>
      <c r="E21" s="325" t="s">
        <v>11</v>
      </c>
      <c r="F21" s="71" t="s">
        <v>148</v>
      </c>
      <c r="G21" s="71" t="s">
        <v>113</v>
      </c>
      <c r="H21" s="131" t="s">
        <v>160</v>
      </c>
    </row>
    <row r="22" spans="1:8">
      <c r="A22" s="571">
        <f>'Risk Scores'!W24</f>
        <v>2.2857142857142874</v>
      </c>
      <c r="B22" s="580" t="str">
        <f>'Risk Scores'!V24</f>
        <v>L</v>
      </c>
      <c r="C22" s="576"/>
      <c r="D22" s="95"/>
      <c r="E22" s="325" t="s">
        <v>150</v>
      </c>
      <c r="F22" s="71"/>
      <c r="G22" s="71" t="s">
        <v>221</v>
      </c>
      <c r="H22" s="131"/>
    </row>
    <row r="23" spans="1:8" ht="25.5">
      <c r="A23" s="571">
        <f>'Risk Scores'!W25</f>
        <v>6.0000000000000009</v>
      </c>
      <c r="B23" s="580" t="str">
        <f>'Risk Scores'!V25</f>
        <v>M</v>
      </c>
      <c r="C23" s="576"/>
      <c r="D23" s="95"/>
      <c r="E23" s="325" t="s">
        <v>61</v>
      </c>
      <c r="F23" s="71"/>
      <c r="G23" s="71" t="s">
        <v>127</v>
      </c>
      <c r="H23" s="131"/>
    </row>
    <row r="24" spans="1:8">
      <c r="A24" s="571">
        <f>'Risk Scores'!W26</f>
        <v>6.0000000000000009</v>
      </c>
      <c r="B24" s="580" t="str">
        <f>'Risk Scores'!V26</f>
        <v>M</v>
      </c>
      <c r="C24" s="576"/>
      <c r="D24" s="95"/>
      <c r="E24" s="325" t="s">
        <v>62</v>
      </c>
      <c r="F24" s="71"/>
      <c r="G24" s="141" t="s">
        <v>241</v>
      </c>
      <c r="H24" s="131"/>
    </row>
    <row r="25" spans="1:8" ht="25.5">
      <c r="A25" s="571">
        <f>'Risk Scores'!W27</f>
        <v>6.4285714285714306</v>
      </c>
      <c r="B25" s="580" t="str">
        <f>'Risk Scores'!V27</f>
        <v>M</v>
      </c>
      <c r="C25" s="576"/>
      <c r="D25" s="95"/>
      <c r="E25" s="325" t="s">
        <v>97</v>
      </c>
      <c r="F25" s="71"/>
      <c r="G25" s="141" t="s">
        <v>240</v>
      </c>
      <c r="H25" s="131"/>
    </row>
    <row r="26" spans="1:8" ht="25.5">
      <c r="A26" s="571">
        <f>'Risk Scores'!W28</f>
        <v>2.8571428571428568</v>
      </c>
      <c r="B26" s="580" t="str">
        <f>'Risk Scores'!V28</f>
        <v>L</v>
      </c>
      <c r="C26" s="576"/>
      <c r="D26" s="95"/>
      <c r="E26" s="325" t="s">
        <v>90</v>
      </c>
      <c r="F26" s="71"/>
      <c r="G26" s="141" t="s">
        <v>162</v>
      </c>
      <c r="H26" s="131" t="s">
        <v>237</v>
      </c>
    </row>
    <row r="27" spans="1:8" ht="25.5">
      <c r="A27" s="571">
        <f>'Risk Scores'!W29</f>
        <v>10</v>
      </c>
      <c r="B27" s="580" t="str">
        <f>'Risk Scores'!V29</f>
        <v>H</v>
      </c>
      <c r="C27" s="576"/>
      <c r="D27" s="95"/>
      <c r="E27" s="325" t="s">
        <v>297</v>
      </c>
      <c r="F27" s="71"/>
      <c r="G27" s="141" t="s">
        <v>242</v>
      </c>
      <c r="H27" s="131"/>
    </row>
    <row r="28" spans="1:8">
      <c r="A28" s="571">
        <f>'Risk Scores'!W30</f>
        <v>4.1428571428571415</v>
      </c>
      <c r="B28" s="580" t="str">
        <f>'Risk Scores'!V30</f>
        <v>ML</v>
      </c>
      <c r="C28" s="576"/>
      <c r="D28" s="95"/>
      <c r="E28" s="325" t="s">
        <v>60</v>
      </c>
      <c r="F28" s="71"/>
      <c r="G28" s="141" t="s">
        <v>163</v>
      </c>
      <c r="H28" s="131"/>
    </row>
    <row r="29" spans="1:8">
      <c r="A29" s="571"/>
      <c r="B29" s="580"/>
      <c r="C29" s="576"/>
      <c r="D29" s="95"/>
      <c r="E29" s="325"/>
      <c r="F29" s="71"/>
      <c r="G29" s="141"/>
      <c r="H29" s="131"/>
    </row>
    <row r="30" spans="1:8">
      <c r="A30" s="571"/>
      <c r="B30" s="580"/>
      <c r="C30" s="576"/>
      <c r="D30" s="85"/>
      <c r="E30" s="325"/>
      <c r="F30" s="71"/>
      <c r="G30" s="141"/>
      <c r="H30" s="131"/>
    </row>
    <row r="31" spans="1:8">
      <c r="A31" s="571">
        <f>'Risk Scores'!W33</f>
        <v>8.1428571428571459</v>
      </c>
      <c r="B31" s="580" t="str">
        <f>'Risk Scores'!V33</f>
        <v>H</v>
      </c>
      <c r="C31" s="576"/>
      <c r="D31" s="95"/>
      <c r="E31" s="325" t="s">
        <v>16</v>
      </c>
      <c r="F31" s="71" t="s">
        <v>232</v>
      </c>
      <c r="G31" s="141" t="s">
        <v>222</v>
      </c>
      <c r="H31" s="131"/>
    </row>
    <row r="32" spans="1:8">
      <c r="A32" s="571">
        <f>'Risk Scores'!W34</f>
        <v>8.1428571428571441</v>
      </c>
      <c r="B32" s="580" t="str">
        <f>'Risk Scores'!V34</f>
        <v>H</v>
      </c>
      <c r="C32" s="576"/>
      <c r="D32" s="95"/>
      <c r="E32" s="325" t="s">
        <v>67</v>
      </c>
      <c r="F32" s="71"/>
      <c r="G32" s="71" t="s">
        <v>126</v>
      </c>
      <c r="H32" s="131"/>
    </row>
    <row r="33" spans="1:8" ht="25.5">
      <c r="A33" s="571">
        <f>'Risk Scores'!W35</f>
        <v>4.8571428571428577</v>
      </c>
      <c r="B33" s="580" t="str">
        <f>'Risk Scores'!V35</f>
        <v>ML</v>
      </c>
      <c r="C33" s="576"/>
      <c r="D33" s="95"/>
      <c r="E33" s="325" t="s">
        <v>88</v>
      </c>
      <c r="F33" s="71"/>
      <c r="G33" s="71" t="s">
        <v>114</v>
      </c>
      <c r="H33" s="131" t="s">
        <v>112</v>
      </c>
    </row>
    <row r="34" spans="1:8" ht="51">
      <c r="A34" s="571">
        <f>'Risk Scores'!W36</f>
        <v>8.2857142857142865</v>
      </c>
      <c r="B34" s="580" t="str">
        <f>'Risk Scores'!V36</f>
        <v>H</v>
      </c>
      <c r="C34" s="576"/>
      <c r="D34" s="95"/>
      <c r="E34" s="325" t="s">
        <v>309</v>
      </c>
      <c r="F34" s="71"/>
      <c r="G34" s="71" t="s">
        <v>310</v>
      </c>
      <c r="H34" s="131"/>
    </row>
    <row r="35" spans="1:8" ht="25.5">
      <c r="A35" s="571">
        <f>'Risk Scores'!W37</f>
        <v>7.5714285714285703</v>
      </c>
      <c r="B35" s="580" t="str">
        <f>'Risk Scores'!V37</f>
        <v>MH</v>
      </c>
      <c r="C35" s="576"/>
      <c r="D35" s="95"/>
      <c r="E35" s="325" t="s">
        <v>64</v>
      </c>
      <c r="F35" s="71"/>
      <c r="G35" s="141" t="s">
        <v>223</v>
      </c>
      <c r="H35" s="131"/>
    </row>
    <row r="36" spans="1:8" ht="25.5">
      <c r="A36" s="571">
        <f>'Risk Scores'!W38</f>
        <v>5.7142857142857162</v>
      </c>
      <c r="B36" s="580" t="str">
        <f>'Risk Scores'!V38</f>
        <v>M</v>
      </c>
      <c r="C36" s="576"/>
      <c r="D36" s="95"/>
      <c r="E36" s="325" t="s">
        <v>159</v>
      </c>
      <c r="F36" s="71"/>
      <c r="G36" s="141" t="s">
        <v>228</v>
      </c>
      <c r="H36" s="131"/>
    </row>
    <row r="37" spans="1:8">
      <c r="A37" s="571"/>
      <c r="B37" s="580"/>
      <c r="C37" s="576"/>
      <c r="D37" s="95"/>
      <c r="E37" s="325"/>
      <c r="F37" s="71"/>
      <c r="G37" s="141"/>
      <c r="H37" s="131"/>
    </row>
    <row r="38" spans="1:8">
      <c r="A38" s="571"/>
      <c r="B38" s="580"/>
      <c r="C38" s="576"/>
      <c r="D38" s="85"/>
      <c r="E38" s="325"/>
      <c r="F38" s="71"/>
      <c r="G38" s="141"/>
      <c r="H38" s="131"/>
    </row>
    <row r="39" spans="1:8" ht="63.75">
      <c r="A39" s="572">
        <f>'Risk Scores'!W41</f>
        <v>6.7142857142857153</v>
      </c>
      <c r="B39" s="580" t="str">
        <f>'Risk Scores'!V41</f>
        <v>MH</v>
      </c>
      <c r="C39" s="576"/>
      <c r="D39" s="95"/>
      <c r="E39" s="325" t="s">
        <v>82</v>
      </c>
      <c r="F39" s="340" t="s">
        <v>273</v>
      </c>
      <c r="G39" s="71" t="s">
        <v>115</v>
      </c>
      <c r="H39" s="131"/>
    </row>
    <row r="40" spans="1:8" ht="25.5">
      <c r="A40" s="572">
        <f>'Risk Scores'!W42</f>
        <v>5.2857142857142865</v>
      </c>
      <c r="B40" s="580" t="str">
        <f>'Risk Scores'!V42</f>
        <v>ML</v>
      </c>
      <c r="C40" s="576"/>
      <c r="D40" s="95"/>
      <c r="E40" s="325" t="s">
        <v>83</v>
      </c>
      <c r="F40" s="71"/>
      <c r="G40" s="71" t="s">
        <v>271</v>
      </c>
      <c r="H40" s="131"/>
    </row>
    <row r="41" spans="1:8">
      <c r="A41" s="572"/>
      <c r="B41" s="580"/>
      <c r="C41" s="577"/>
      <c r="D41" s="95"/>
      <c r="E41" s="325"/>
      <c r="F41" s="71"/>
      <c r="G41" s="141"/>
      <c r="H41" s="131"/>
    </row>
    <row r="42" spans="1:8">
      <c r="A42" s="572"/>
      <c r="B42" s="580"/>
      <c r="C42" s="577"/>
      <c r="D42" s="85"/>
      <c r="E42" s="325"/>
      <c r="F42" s="71"/>
      <c r="G42" s="141"/>
      <c r="H42" s="131"/>
    </row>
    <row r="43" spans="1:8" ht="25.5">
      <c r="A43" s="572">
        <f>'Risk Scores'!W45</f>
        <v>3.7142857142857144</v>
      </c>
      <c r="B43" s="580" t="str">
        <f>'Risk Scores'!V45</f>
        <v>ML</v>
      </c>
      <c r="C43" s="576"/>
      <c r="D43" s="95"/>
      <c r="E43" s="327" t="s">
        <v>95</v>
      </c>
      <c r="F43" s="492"/>
      <c r="G43" s="71" t="s">
        <v>123</v>
      </c>
      <c r="H43" s="131"/>
    </row>
    <row r="44" spans="1:8" ht="25.5">
      <c r="A44" s="572">
        <f>'Risk Scores'!W46</f>
        <v>6.4285714285714306</v>
      </c>
      <c r="B44" s="580" t="str">
        <f>'Risk Scores'!V46</f>
        <v>M</v>
      </c>
      <c r="C44" s="576"/>
      <c r="D44" s="95"/>
      <c r="E44" s="325" t="s">
        <v>96</v>
      </c>
      <c r="F44" s="71"/>
      <c r="G44" s="71" t="s">
        <v>116</v>
      </c>
      <c r="H44" s="131"/>
    </row>
    <row r="45" spans="1:8" ht="25.5">
      <c r="A45" s="572">
        <f>'Risk Scores'!W47</f>
        <v>7.8571428571428577</v>
      </c>
      <c r="B45" s="580" t="str">
        <f>'Risk Scores'!V47</f>
        <v>H</v>
      </c>
      <c r="C45" s="576"/>
      <c r="D45" s="95"/>
      <c r="E45" s="326" t="s">
        <v>146</v>
      </c>
      <c r="F45" s="71"/>
      <c r="G45" s="71" t="s">
        <v>122</v>
      </c>
      <c r="H45" s="131"/>
    </row>
    <row r="46" spans="1:8" ht="25.5">
      <c r="A46" s="572">
        <f>'Risk Scores'!W48</f>
        <v>3.5714285714285721</v>
      </c>
      <c r="B46" s="580" t="str">
        <f>'Risk Scores'!V48</f>
        <v>L</v>
      </c>
      <c r="C46" s="576"/>
      <c r="D46" s="95"/>
      <c r="E46" s="325" t="s">
        <v>20</v>
      </c>
      <c r="F46" s="71"/>
      <c r="G46" s="71" t="s">
        <v>118</v>
      </c>
      <c r="H46" s="131"/>
    </row>
    <row r="47" spans="1:8" ht="25.5">
      <c r="A47" s="572">
        <f>'Risk Scores'!W49</f>
        <v>5.7142857142857162</v>
      </c>
      <c r="B47" s="580" t="str">
        <f>'Risk Scores'!V49</f>
        <v>M</v>
      </c>
      <c r="C47" s="576"/>
      <c r="D47" s="95"/>
      <c r="E47" s="325" t="s">
        <v>291</v>
      </c>
      <c r="F47" s="71"/>
      <c r="G47" s="141" t="s">
        <v>292</v>
      </c>
      <c r="H47" s="131"/>
    </row>
    <row r="48" spans="1:8">
      <c r="A48" s="572"/>
      <c r="B48" s="580"/>
      <c r="C48" s="577"/>
      <c r="D48" s="95"/>
      <c r="E48" s="325"/>
      <c r="F48" s="71"/>
      <c r="G48" s="141"/>
      <c r="H48" s="131"/>
    </row>
    <row r="49" spans="1:8">
      <c r="A49" s="572"/>
      <c r="B49" s="580"/>
      <c r="C49" s="577"/>
      <c r="D49" s="85"/>
      <c r="E49" s="325"/>
      <c r="F49" s="71"/>
      <c r="G49" s="496"/>
      <c r="H49" s="131"/>
    </row>
    <row r="50" spans="1:8" ht="51">
      <c r="A50" s="572">
        <f>'Risk Scores'!W52</f>
        <v>8.571428571428573</v>
      </c>
      <c r="B50" s="580" t="str">
        <f>'Risk Scores'!V52</f>
        <v>H</v>
      </c>
      <c r="C50" s="576"/>
      <c r="D50" s="95"/>
      <c r="E50" s="325" t="s">
        <v>99</v>
      </c>
      <c r="F50" s="336" t="s">
        <v>224</v>
      </c>
      <c r="G50" s="71" t="s">
        <v>225</v>
      </c>
      <c r="H50" s="131"/>
    </row>
    <row r="51" spans="1:8" ht="25.5">
      <c r="A51" s="572">
        <f>'Risk Scores'!W53</f>
        <v>5.1428571428571423</v>
      </c>
      <c r="B51" s="580" t="str">
        <f>'Risk Scores'!V53</f>
        <v>ML</v>
      </c>
      <c r="C51" s="576"/>
      <c r="D51" s="95"/>
      <c r="E51" s="325" t="s">
        <v>68</v>
      </c>
      <c r="F51" s="337"/>
      <c r="G51" s="141" t="s">
        <v>283</v>
      </c>
      <c r="H51" s="131"/>
    </row>
    <row r="52" spans="1:8">
      <c r="A52" s="572"/>
      <c r="B52" s="580"/>
      <c r="C52" s="577"/>
      <c r="D52" s="95"/>
      <c r="E52" s="325"/>
      <c r="F52" s="337"/>
      <c r="G52" s="338"/>
      <c r="H52" s="131"/>
    </row>
    <row r="53" spans="1:8">
      <c r="A53" s="572"/>
      <c r="B53" s="580"/>
      <c r="C53" s="577"/>
      <c r="D53" s="85"/>
      <c r="E53" s="325"/>
      <c r="F53" s="337"/>
      <c r="G53" s="338"/>
      <c r="H53" s="131"/>
    </row>
    <row r="54" spans="1:8" ht="25.5">
      <c r="A54" s="572">
        <f>'Risk Scores'!W57</f>
        <v>8.1428571428571441</v>
      </c>
      <c r="B54" s="580" t="str">
        <f>'Risk Scores'!V57</f>
        <v>H</v>
      </c>
      <c r="C54" s="576"/>
      <c r="D54" s="95"/>
      <c r="E54" s="325" t="s">
        <v>101</v>
      </c>
      <c r="F54" s="337"/>
      <c r="G54" s="71" t="s">
        <v>121</v>
      </c>
      <c r="H54" s="131"/>
    </row>
    <row r="55" spans="1:8" ht="25.5">
      <c r="A55" s="572">
        <f>'Risk Scores'!W58</f>
        <v>7.2857142857142856</v>
      </c>
      <c r="B55" s="580" t="str">
        <f>'Risk Scores'!V58</f>
        <v>MH</v>
      </c>
      <c r="C55" s="576"/>
      <c r="D55" s="95"/>
      <c r="E55" s="325" t="s">
        <v>102</v>
      </c>
      <c r="F55" s="337"/>
      <c r="G55" s="71" t="s">
        <v>270</v>
      </c>
      <c r="H55" s="131" t="s">
        <v>229</v>
      </c>
    </row>
    <row r="56" spans="1:8" ht="25.5">
      <c r="A56" s="572">
        <f>'Risk Scores'!W59</f>
        <v>6.7142857142857153</v>
      </c>
      <c r="B56" s="580" t="str">
        <f>'Risk Scores'!V59</f>
        <v>MH</v>
      </c>
      <c r="C56" s="576"/>
      <c r="D56" s="95"/>
      <c r="E56" s="325" t="s">
        <v>105</v>
      </c>
      <c r="F56" s="337"/>
      <c r="G56" s="339" t="s">
        <v>230</v>
      </c>
      <c r="H56" s="131" t="s">
        <v>238</v>
      </c>
    </row>
    <row r="57" spans="1:8" ht="25.5">
      <c r="A57" s="572">
        <f>'Risk Scores'!W60</f>
        <v>4.2857142857142838</v>
      </c>
      <c r="B57" s="580" t="str">
        <f>'Risk Scores'!V60</f>
        <v>ML</v>
      </c>
      <c r="C57" s="576"/>
      <c r="D57" s="95"/>
      <c r="E57" s="325" t="s">
        <v>103</v>
      </c>
      <c r="F57" s="337"/>
      <c r="G57" s="339" t="s">
        <v>269</v>
      </c>
      <c r="H57" s="131"/>
    </row>
    <row r="58" spans="1:8" ht="25.5">
      <c r="A58" s="572">
        <f>'Risk Scores'!W61</f>
        <v>3.9999999999999991</v>
      </c>
      <c r="B58" s="580" t="str">
        <f>'Risk Scores'!V61</f>
        <v>ML</v>
      </c>
      <c r="C58" s="576"/>
      <c r="D58" s="95"/>
      <c r="E58" s="325" t="s">
        <v>104</v>
      </c>
      <c r="F58" s="337"/>
      <c r="G58" s="71" t="s">
        <v>231</v>
      </c>
      <c r="H58" s="131"/>
    </row>
    <row r="59" spans="1:8" s="3" customFormat="1" ht="25.5">
      <c r="A59" s="573">
        <f>'Risk Scores'!W62</f>
        <v>6.0000000000000009</v>
      </c>
      <c r="B59" s="580" t="str">
        <f>'Risk Scores'!V62</f>
        <v>M</v>
      </c>
      <c r="C59" s="322"/>
      <c r="D59" s="565"/>
      <c r="E59" s="566" t="s">
        <v>299</v>
      </c>
      <c r="F59" s="93"/>
      <c r="G59" s="71" t="s">
        <v>304</v>
      </c>
      <c r="H59" s="131"/>
    </row>
    <row r="60" spans="1:8">
      <c r="A60" s="571"/>
      <c r="B60" s="580"/>
      <c r="C60" s="576"/>
      <c r="D60" s="95"/>
      <c r="E60" s="325"/>
      <c r="F60" s="71"/>
      <c r="G60" s="338"/>
      <c r="H60" s="131"/>
    </row>
    <row r="61" spans="1:8">
      <c r="A61" s="571"/>
      <c r="B61" s="580"/>
      <c r="C61" s="576"/>
      <c r="D61" s="85"/>
      <c r="E61" s="325"/>
      <c r="F61" s="71"/>
      <c r="G61" s="338"/>
      <c r="H61" s="131"/>
    </row>
    <row r="62" spans="1:8" ht="25.5">
      <c r="A62" s="571">
        <f>'Risk Scores'!W65</f>
        <v>5.2857142857142865</v>
      </c>
      <c r="B62" s="580" t="str">
        <f>'Risk Scores'!V65</f>
        <v>ML</v>
      </c>
      <c r="C62" s="576"/>
      <c r="D62" s="95"/>
      <c r="E62" s="325" t="s">
        <v>17</v>
      </c>
      <c r="F62" s="340" t="s">
        <v>18</v>
      </c>
      <c r="G62" s="71" t="s">
        <v>120</v>
      </c>
      <c r="H62" s="131"/>
    </row>
    <row r="63" spans="1:8" ht="38.25">
      <c r="A63" s="571">
        <f>'Risk Scores'!W66</f>
        <v>5.2857142857142865</v>
      </c>
      <c r="B63" s="580" t="str">
        <f>'Risk Scores'!V66</f>
        <v>ML</v>
      </c>
      <c r="C63" s="576"/>
      <c r="D63" s="95"/>
      <c r="E63" s="325" t="s">
        <v>17</v>
      </c>
      <c r="F63" s="340" t="s">
        <v>19</v>
      </c>
      <c r="G63" s="71" t="s">
        <v>268</v>
      </c>
      <c r="H63" s="131"/>
    </row>
    <row r="64" spans="1:8">
      <c r="A64" s="571">
        <f>'Risk Scores'!W67</f>
        <v>4.8571428571428577</v>
      </c>
      <c r="B64" s="580" t="str">
        <f>'Risk Scores'!V67</f>
        <v>ML</v>
      </c>
      <c r="C64" s="576"/>
      <c r="D64" s="95"/>
      <c r="E64" s="325" t="s">
        <v>53</v>
      </c>
      <c r="F64" s="71"/>
      <c r="G64" s="71" t="s">
        <v>119</v>
      </c>
      <c r="H64" s="131"/>
    </row>
    <row r="65" spans="1:8">
      <c r="A65" s="571">
        <f>'Risk Scores'!W68</f>
        <v>3.8571428571428568</v>
      </c>
      <c r="B65" s="580" t="str">
        <f>'Risk Scores'!V68</f>
        <v>ML</v>
      </c>
      <c r="C65" s="576"/>
      <c r="D65" s="95"/>
      <c r="E65" s="325" t="s">
        <v>54</v>
      </c>
      <c r="F65" s="71"/>
      <c r="G65" s="71" t="s">
        <v>119</v>
      </c>
      <c r="H65" s="131"/>
    </row>
    <row r="66" spans="1:8" s="76" customFormat="1" ht="38.25">
      <c r="A66" s="571">
        <f>'Risk Scores'!W69</f>
        <v>8.571428571428573</v>
      </c>
      <c r="B66" s="580" t="str">
        <f>'Risk Scores'!V69</f>
        <v>H</v>
      </c>
      <c r="C66" s="576"/>
      <c r="D66" s="95"/>
      <c r="E66" s="325" t="s">
        <v>155</v>
      </c>
      <c r="F66" s="71"/>
      <c r="G66" s="71" t="s">
        <v>117</v>
      </c>
      <c r="H66" s="131"/>
    </row>
    <row r="67" spans="1:8" s="76" customFormat="1" ht="25.5">
      <c r="A67" s="571">
        <f>'Risk Scores'!W70</f>
        <v>3.8571428571428568</v>
      </c>
      <c r="B67" s="580" t="str">
        <f>'Risk Scores'!V70</f>
        <v>ML</v>
      </c>
      <c r="C67" s="576"/>
      <c r="D67" s="95"/>
      <c r="E67" s="325" t="s">
        <v>235</v>
      </c>
      <c r="F67" s="71" t="s">
        <v>236</v>
      </c>
      <c r="G67" s="71" t="s">
        <v>239</v>
      </c>
      <c r="H67" s="131"/>
    </row>
    <row r="68" spans="1:8">
      <c r="A68" s="574"/>
      <c r="B68" s="580"/>
      <c r="C68" s="578"/>
      <c r="D68" s="423"/>
      <c r="E68" s="326"/>
      <c r="F68" s="141"/>
      <c r="G68" s="141"/>
      <c r="H68" s="131"/>
    </row>
    <row r="69" spans="1:8">
      <c r="A69" s="574"/>
      <c r="B69" s="580"/>
      <c r="C69" s="578"/>
      <c r="D69" s="424"/>
      <c r="E69" s="326"/>
      <c r="F69" s="141"/>
      <c r="G69" s="141"/>
      <c r="H69" s="131"/>
    </row>
    <row r="70" spans="1:8" ht="25.5">
      <c r="A70" s="574">
        <f>'Risk Scores'!W74</f>
        <v>6.4285714285714306</v>
      </c>
      <c r="B70" s="580" t="str">
        <f>'Risk Scores'!V74</f>
        <v>M</v>
      </c>
      <c r="C70" s="578"/>
      <c r="D70" s="423"/>
      <c r="E70" s="326" t="s">
        <v>234</v>
      </c>
      <c r="G70" s="141" t="s">
        <v>250</v>
      </c>
      <c r="H70" s="131"/>
    </row>
    <row r="71" spans="1:8" ht="25.5">
      <c r="A71" s="574">
        <f>'Risk Scores'!W75</f>
        <v>6.5714285714285738</v>
      </c>
      <c r="B71" s="580" t="str">
        <f>'Risk Scores'!V75</f>
        <v>MH</v>
      </c>
      <c r="C71" s="578"/>
      <c r="D71" s="423"/>
      <c r="E71" s="326" t="s">
        <v>279</v>
      </c>
      <c r="G71" s="141" t="s">
        <v>293</v>
      </c>
      <c r="H71" s="131" t="s">
        <v>294</v>
      </c>
    </row>
    <row r="72" spans="1:8" ht="38.25">
      <c r="A72" s="574">
        <f>'Risk Scores'!W76</f>
        <v>7.7142857142857153</v>
      </c>
      <c r="B72" s="580" t="str">
        <f>'Risk Scores'!V76</f>
        <v>MH</v>
      </c>
      <c r="C72" s="578"/>
      <c r="D72" s="423"/>
      <c r="E72" s="326" t="s">
        <v>301</v>
      </c>
      <c r="G72" s="141" t="s">
        <v>302</v>
      </c>
      <c r="H72" s="131" t="s">
        <v>303</v>
      </c>
    </row>
    <row r="73" spans="1:8" ht="25.5">
      <c r="A73" s="574">
        <f>'Risk Scores'!W77</f>
        <v>9.7142857142857153</v>
      </c>
      <c r="B73" s="580" t="str">
        <f>'Risk Scores'!V77</f>
        <v>H</v>
      </c>
      <c r="C73" s="578"/>
      <c r="D73" s="423"/>
      <c r="E73" s="326" t="s">
        <v>275</v>
      </c>
      <c r="F73" s="141"/>
      <c r="G73" s="141" t="s">
        <v>284</v>
      </c>
      <c r="H73" s="131"/>
    </row>
    <row r="74" spans="1:8" ht="26.25" thickBot="1">
      <c r="A74" s="575">
        <f>'Risk Scores'!W78</f>
        <v>6.4285714285714279</v>
      </c>
      <c r="B74" s="581" t="str">
        <f>'Risk Scores'!V78</f>
        <v>M</v>
      </c>
      <c r="C74" s="579"/>
      <c r="D74" s="425"/>
      <c r="E74" s="426" t="s">
        <v>296</v>
      </c>
      <c r="F74" s="427"/>
      <c r="G74" s="427" t="s">
        <v>277</v>
      </c>
      <c r="H74" s="428"/>
    </row>
    <row r="75" spans="1:8" ht="13.5" thickTop="1">
      <c r="A75" s="503"/>
      <c r="C75" s="324"/>
      <c r="D75" s="142"/>
      <c r="E75" s="328"/>
      <c r="F75" s="488"/>
      <c r="G75" s="488"/>
      <c r="H75" s="143"/>
    </row>
    <row r="78" spans="1:8" s="3" customFormat="1">
      <c r="A78" s="504"/>
      <c r="B78" s="583"/>
    </row>
    <row r="127" spans="4:8">
      <c r="D127" s="140"/>
      <c r="E127" s="322"/>
      <c r="F127" s="486"/>
      <c r="G127" s="143"/>
      <c r="H127" s="143"/>
    </row>
    <row r="128" spans="4:8">
      <c r="D128" s="140"/>
      <c r="E128" s="322"/>
      <c r="F128" s="487"/>
      <c r="G128" s="488"/>
      <c r="H128" s="143"/>
    </row>
    <row r="129" spans="1:8">
      <c r="A129" s="503"/>
      <c r="C129" s="324"/>
      <c r="D129" s="140"/>
      <c r="E129" s="322"/>
      <c r="F129" s="143"/>
      <c r="G129" s="143"/>
      <c r="H129" s="143"/>
    </row>
    <row r="130" spans="1:8">
      <c r="D130" s="140"/>
      <c r="E130" s="322"/>
      <c r="F130" s="487"/>
      <c r="G130" s="490"/>
      <c r="H130" s="143"/>
    </row>
    <row r="131" spans="1:8">
      <c r="D131" s="140"/>
      <c r="E131" s="485"/>
      <c r="F131" s="493"/>
      <c r="G131" s="143"/>
      <c r="H131" s="143"/>
    </row>
    <row r="132" spans="1:8">
      <c r="A132" s="503"/>
      <c r="C132" s="324"/>
      <c r="D132" s="140"/>
      <c r="E132" s="322"/>
      <c r="F132" s="143"/>
      <c r="G132" s="143"/>
      <c r="H132" s="143"/>
    </row>
    <row r="133" spans="1:8">
      <c r="A133" s="503"/>
      <c r="C133" s="324"/>
      <c r="D133" s="140"/>
      <c r="E133" s="322"/>
      <c r="F133" s="143"/>
      <c r="G133" s="488"/>
      <c r="H133" s="143"/>
    </row>
    <row r="134" spans="1:8">
      <c r="A134" s="503"/>
      <c r="C134" s="324"/>
      <c r="D134" s="140"/>
      <c r="E134" s="322"/>
      <c r="F134" s="143"/>
      <c r="G134" s="143"/>
      <c r="H134" s="143"/>
    </row>
    <row r="135" spans="1:8">
      <c r="D135" s="76"/>
      <c r="E135" s="322"/>
      <c r="F135" s="143"/>
      <c r="G135" s="143"/>
      <c r="H135" s="143"/>
    </row>
    <row r="136" spans="1:8">
      <c r="D136" s="76"/>
      <c r="E136" s="322"/>
      <c r="F136" s="143"/>
      <c r="G136" s="143"/>
      <c r="H136" s="143"/>
    </row>
    <row r="137" spans="1:8">
      <c r="D137" s="76"/>
      <c r="E137" s="322"/>
      <c r="F137" s="143"/>
      <c r="G137" s="143"/>
      <c r="H137" s="143"/>
    </row>
  </sheetData>
  <mergeCells count="2">
    <mergeCell ref="A1:H1"/>
    <mergeCell ref="A3:B3"/>
  </mergeCells>
  <phoneticPr fontId="22" type="noConversion"/>
  <pageMargins left="0.75" right="0.5" top="0.5" bottom="0.5" header="0.5" footer="0.5"/>
  <pageSetup scale="67" fitToHeight="2" orientation="portrait" horizontalDpi="300" verticalDpi="300"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6"/>
  <sheetViews>
    <sheetView topLeftCell="A43" workbookViewId="0"/>
  </sheetViews>
  <sheetFormatPr defaultRowHeight="12.75"/>
  <cols>
    <col min="1" max="1" width="3" style="370" bestFit="1" customWidth="1"/>
    <col min="2" max="2" width="8.140625" style="63" bestFit="1" customWidth="1"/>
    <col min="3" max="3" width="9.7109375" style="63" bestFit="1" customWidth="1"/>
    <col min="4" max="4" width="27.85546875" style="63" bestFit="1" customWidth="1"/>
    <col min="5" max="5" width="27.28515625" style="63" customWidth="1"/>
    <col min="6" max="6" width="7.42578125" style="371" bestFit="1" customWidth="1"/>
    <col min="7" max="7" width="8" style="371" bestFit="1" customWidth="1"/>
    <col min="8" max="10" width="9.140625" style="63"/>
    <col min="11" max="11" width="27.28515625" style="63" bestFit="1" customWidth="1"/>
    <col min="12" max="12" width="14" style="63" customWidth="1"/>
    <col min="13" max="16384" width="9.140625" style="63"/>
  </cols>
  <sheetData>
    <row r="2" spans="1:7" ht="15.75">
      <c r="A2" s="634" t="s">
        <v>158</v>
      </c>
      <c r="B2" s="634"/>
      <c r="C2" s="634"/>
      <c r="D2" s="634"/>
      <c r="E2" s="634"/>
      <c r="F2" s="634"/>
      <c r="G2" s="634"/>
    </row>
    <row r="3" spans="1:7" ht="13.5" thickBot="1"/>
    <row r="4" spans="1:7" ht="41.25" customHeight="1" thickTop="1">
      <c r="A4" s="529"/>
      <c r="B4" s="530" t="s">
        <v>142</v>
      </c>
      <c r="C4" s="530" t="s">
        <v>156</v>
      </c>
      <c r="D4" s="564" t="s">
        <v>157</v>
      </c>
      <c r="E4" s="531"/>
      <c r="F4" s="532" t="str">
        <f>'Risk Scores'!U4</f>
        <v>RISK SCORE</v>
      </c>
      <c r="G4" s="533" t="str">
        <f>'Risk Scores'!V4</f>
        <v>RISK RATING</v>
      </c>
    </row>
    <row r="5" spans="1:7">
      <c r="A5" s="534"/>
      <c r="B5" s="535"/>
      <c r="C5" s="423"/>
      <c r="D5" s="105"/>
      <c r="E5" s="105"/>
      <c r="F5" s="507"/>
      <c r="G5" s="372"/>
    </row>
    <row r="6" spans="1:7">
      <c r="A6" s="541">
        <v>1</v>
      </c>
      <c r="B6" s="542"/>
      <c r="C6" s="512"/>
      <c r="D6" s="543" t="str">
        <f>'Risk Scores'!D29</f>
        <v>Pricing Management</v>
      </c>
      <c r="E6" s="544"/>
      <c r="F6" s="550" t="str">
        <f>'Risk Scores'!V29</f>
        <v>H</v>
      </c>
      <c r="G6" s="562">
        <f>'Risk Scores'!W29</f>
        <v>10</v>
      </c>
    </row>
    <row r="7" spans="1:7">
      <c r="A7" s="541">
        <v>2</v>
      </c>
      <c r="B7" s="542"/>
      <c r="C7" s="512"/>
      <c r="D7" s="543" t="str">
        <f>'Risk Scores'!D77</f>
        <v>Sales Not Delivered</v>
      </c>
      <c r="E7" s="543"/>
      <c r="F7" s="545" t="str">
        <f>'Risk Scores'!V77</f>
        <v>H</v>
      </c>
      <c r="G7" s="546">
        <f>'Risk Scores'!W77</f>
        <v>9.7142857142857153</v>
      </c>
    </row>
    <row r="8" spans="1:7">
      <c r="A8" s="541">
        <v>3</v>
      </c>
      <c r="B8" s="542"/>
      <c r="C8" s="512"/>
      <c r="D8" s="543" t="str">
        <f>'Risk Scores'!D16</f>
        <v>FOB</v>
      </c>
      <c r="E8" s="544"/>
      <c r="F8" s="545" t="str">
        <f>'Risk Scores'!V16</f>
        <v>H</v>
      </c>
      <c r="G8" s="546">
        <f>'Risk Scores'!W16</f>
        <v>8.7142857142857153</v>
      </c>
    </row>
    <row r="9" spans="1:7">
      <c r="A9" s="549">
        <v>4</v>
      </c>
      <c r="B9" s="542"/>
      <c r="C9" s="512"/>
      <c r="D9" s="543" t="str">
        <f>'Risk Scores'!D52</f>
        <v>Procurement - Outside Svcs.</v>
      </c>
      <c r="E9" s="544"/>
      <c r="F9" s="545" t="str">
        <f>'Risk Scores'!V52</f>
        <v>H</v>
      </c>
      <c r="G9" s="546">
        <f>'Risk Scores'!W52</f>
        <v>8.571428571428573</v>
      </c>
    </row>
    <row r="10" spans="1:7">
      <c r="A10" s="541">
        <v>5</v>
      </c>
      <c r="B10" s="542"/>
      <c r="C10" s="512"/>
      <c r="D10" s="543" t="str">
        <f>'Risk Scores'!D69</f>
        <v>Record Retention/Destruction</v>
      </c>
      <c r="E10" s="543"/>
      <c r="F10" s="545" t="str">
        <f>'Risk Scores'!V69</f>
        <v>H</v>
      </c>
      <c r="G10" s="546">
        <f>'Risk Scores'!W69</f>
        <v>8.571428571428573</v>
      </c>
    </row>
    <row r="11" spans="1:7">
      <c r="A11" s="541">
        <v>6</v>
      </c>
      <c r="B11" s="542"/>
      <c r="C11" s="512"/>
      <c r="D11" s="543" t="str">
        <f>'Risk Scores'!D36</f>
        <v>Password Security (EJ)</v>
      </c>
      <c r="E11" s="563"/>
      <c r="F11" s="545" t="str">
        <f>'Risk Scores'!V36</f>
        <v>H</v>
      </c>
      <c r="G11" s="546">
        <f>'Risk Scores'!W36</f>
        <v>8.2857142857142865</v>
      </c>
    </row>
    <row r="12" spans="1:7">
      <c r="A12" s="541">
        <v>7</v>
      </c>
      <c r="B12" s="542"/>
      <c r="C12" s="512"/>
      <c r="D12" s="547" t="str">
        <f>'Risk Scores'!D33</f>
        <v>Store Security/Shortages/Fraud</v>
      </c>
      <c r="E12" s="547"/>
      <c r="F12" s="545" t="str">
        <f>'Risk Scores'!V33</f>
        <v>H</v>
      </c>
      <c r="G12" s="546">
        <f>'Risk Scores'!W33</f>
        <v>8.1428571428571459</v>
      </c>
    </row>
    <row r="13" spans="1:7">
      <c r="A13" s="541">
        <v>8</v>
      </c>
      <c r="B13" s="542"/>
      <c r="C13" s="512"/>
      <c r="D13" s="543" t="str">
        <f>'Risk Scores'!D34</f>
        <v>Data Security</v>
      </c>
      <c r="E13" s="563"/>
      <c r="F13" s="545" t="str">
        <f>'Risk Scores'!V34</f>
        <v>H</v>
      </c>
      <c r="G13" s="546">
        <f>'Risk Scores'!W34</f>
        <v>8.1428571428571441</v>
      </c>
    </row>
    <row r="14" spans="1:7">
      <c r="A14" s="541">
        <v>9</v>
      </c>
      <c r="B14" s="542"/>
      <c r="C14" s="512"/>
      <c r="D14" s="552" t="str">
        <f>'Risk Scores'!D57</f>
        <v>Protected Customer Info</v>
      </c>
      <c r="E14" s="552"/>
      <c r="F14" s="545" t="str">
        <f>'Risk Scores'!V57</f>
        <v>H</v>
      </c>
      <c r="G14" s="546">
        <f>'Risk Scores'!W57</f>
        <v>8.1428571428571441</v>
      </c>
    </row>
    <row r="15" spans="1:7">
      <c r="A15" s="549">
        <v>10</v>
      </c>
      <c r="B15" s="542"/>
      <c r="C15" s="512"/>
      <c r="D15" s="543" t="str">
        <f>'Risk Scores'!D15</f>
        <v>Return Trailers</v>
      </c>
      <c r="E15" s="544"/>
      <c r="F15" s="545" t="str">
        <f>'Risk Scores'!V15</f>
        <v>H</v>
      </c>
      <c r="G15" s="546">
        <f>'Risk Scores'!W15</f>
        <v>7.8571428571428577</v>
      </c>
    </row>
    <row r="16" spans="1:7">
      <c r="A16" s="541">
        <v>11</v>
      </c>
      <c r="B16" s="542"/>
      <c r="C16" s="512"/>
      <c r="D16" s="547" t="str">
        <f>'Risk Scores'!D47</f>
        <v>Internet Sales &amp; Fulfillment</v>
      </c>
      <c r="E16" s="547"/>
      <c r="F16" s="545" t="str">
        <f>'Risk Scores'!V47</f>
        <v>H</v>
      </c>
      <c r="G16" s="546">
        <f>'Risk Scores'!W47</f>
        <v>7.8571428571428577</v>
      </c>
    </row>
    <row r="17" spans="1:7">
      <c r="A17" s="534">
        <v>12</v>
      </c>
      <c r="B17" s="535"/>
      <c r="C17" s="423"/>
      <c r="D17" s="105" t="str">
        <f>'Risk Scores'!D76</f>
        <v>Payroll Issues (request)</v>
      </c>
      <c r="E17" s="105"/>
      <c r="F17" s="507" t="str">
        <f>'Risk Scores'!V76</f>
        <v>MH</v>
      </c>
      <c r="G17" s="372">
        <f>'Risk Scores'!W76</f>
        <v>7.7142857142857153</v>
      </c>
    </row>
    <row r="18" spans="1:7">
      <c r="A18" s="534">
        <v>13</v>
      </c>
      <c r="B18" s="535"/>
      <c r="C18" s="423"/>
      <c r="D18" s="105" t="str">
        <f>'Risk Scores'!D8</f>
        <v>General Operations</v>
      </c>
      <c r="E18" s="435"/>
      <c r="F18" s="507" t="str">
        <f>'Risk Scores'!V8</f>
        <v>MH</v>
      </c>
      <c r="G18" s="372">
        <f>'Risk Scores'!W8</f>
        <v>7.7142857142857144</v>
      </c>
    </row>
    <row r="19" spans="1:7">
      <c r="A19" s="534">
        <v>14</v>
      </c>
      <c r="B19" s="535"/>
      <c r="C19" s="423"/>
      <c r="D19" s="105" t="str">
        <f>'Risk Scores'!D11</f>
        <v>Jewelry Operations</v>
      </c>
      <c r="E19" s="435"/>
      <c r="F19" s="507" t="str">
        <f>'Risk Scores'!V11</f>
        <v>MH</v>
      </c>
      <c r="G19" s="372">
        <f>'Risk Scores'!W11</f>
        <v>7.5714285714285703</v>
      </c>
    </row>
    <row r="20" spans="1:7">
      <c r="A20" s="534">
        <v>15</v>
      </c>
      <c r="B20" s="535"/>
      <c r="C20" s="423"/>
      <c r="D20" s="105" t="str">
        <f>'Risk Scores'!D37</f>
        <v>Business Continuity Plan</v>
      </c>
      <c r="E20" s="537"/>
      <c r="F20" s="507" t="str">
        <f>'Risk Scores'!V37</f>
        <v>MH</v>
      </c>
      <c r="G20" s="372">
        <f>'Risk Scores'!W37</f>
        <v>7.5714285714285703</v>
      </c>
    </row>
    <row r="21" spans="1:7">
      <c r="A21" s="536">
        <v>16</v>
      </c>
      <c r="B21" s="535"/>
      <c r="C21" s="423"/>
      <c r="D21" s="105" t="str">
        <f>'Risk Scores'!D58</f>
        <v>Call Center</v>
      </c>
      <c r="E21" s="105"/>
      <c r="F21" s="507" t="str">
        <f>'Risk Scores'!V58</f>
        <v>MH</v>
      </c>
      <c r="G21" s="372">
        <f>'Risk Scores'!W58</f>
        <v>7.2857142857142856</v>
      </c>
    </row>
    <row r="22" spans="1:7">
      <c r="A22" s="534">
        <v>17</v>
      </c>
      <c r="B22" s="535"/>
      <c r="C22" s="423"/>
      <c r="D22" s="105" t="str">
        <f>'Risk Scores'!D41</f>
        <v>HIPPA, Personal Information</v>
      </c>
      <c r="E22" s="105"/>
      <c r="F22" s="538" t="str">
        <f>'Risk Scores'!V41</f>
        <v>MH</v>
      </c>
      <c r="G22" s="539">
        <f>'Risk Scores'!W41</f>
        <v>6.7142857142857153</v>
      </c>
    </row>
    <row r="23" spans="1:7">
      <c r="A23" s="534">
        <v>18</v>
      </c>
      <c r="B23" s="535"/>
      <c r="C23" s="423"/>
      <c r="D23" s="506" t="str">
        <f>'Risk Scores'!D59</f>
        <v>Gift Card Orders &amp; Adjust.</v>
      </c>
      <c r="E23" s="506"/>
      <c r="F23" s="507" t="str">
        <f>'Risk Scores'!V59</f>
        <v>MH</v>
      </c>
      <c r="G23" s="372">
        <f>'Risk Scores'!W59</f>
        <v>6.7142857142857153</v>
      </c>
    </row>
    <row r="24" spans="1:7">
      <c r="A24" s="536">
        <v>19</v>
      </c>
      <c r="B24" s="535"/>
      <c r="C24" s="423"/>
      <c r="D24" s="105" t="str">
        <f>'Risk Scores'!D75</f>
        <v>Payroll Integrity</v>
      </c>
      <c r="E24" s="105"/>
      <c r="F24" s="507" t="str">
        <f>'Risk Scores'!V75</f>
        <v>MH</v>
      </c>
      <c r="G24" s="372">
        <f>'Risk Scores'!W75</f>
        <v>6.5714285714285738</v>
      </c>
    </row>
    <row r="25" spans="1:7">
      <c r="A25" s="534">
        <v>20</v>
      </c>
      <c r="B25" s="535"/>
      <c r="C25" s="423"/>
      <c r="D25" s="105" t="str">
        <f>'Risk Scores'!D12</f>
        <v>Consolidated RTV's</v>
      </c>
      <c r="E25" s="435"/>
      <c r="F25" s="538" t="str">
        <f>'Risk Scores'!V12</f>
        <v>MH</v>
      </c>
      <c r="G25" s="540">
        <f>'Risk Scores'!W12</f>
        <v>6.571428571428573</v>
      </c>
    </row>
    <row r="26" spans="1:7">
      <c r="A26" s="541">
        <v>21</v>
      </c>
      <c r="B26" s="542"/>
      <c r="C26" s="512"/>
      <c r="D26" s="543" t="str">
        <f>'Risk Scores'!D27</f>
        <v>Sauder returns</v>
      </c>
      <c r="E26" s="544"/>
      <c r="F26" s="545" t="str">
        <f>'Risk Scores'!V27</f>
        <v>M</v>
      </c>
      <c r="G26" s="546">
        <f>'Risk Scores'!W27</f>
        <v>6.4285714285714306</v>
      </c>
    </row>
    <row r="27" spans="1:7">
      <c r="A27" s="541">
        <v>22</v>
      </c>
      <c r="B27" s="542"/>
      <c r="C27" s="512"/>
      <c r="D27" s="547" t="str">
        <f>'Risk Scores'!D46</f>
        <v>PWC Audits</v>
      </c>
      <c r="E27" s="547"/>
      <c r="F27" s="545" t="str">
        <f>'Risk Scores'!V46</f>
        <v>M</v>
      </c>
      <c r="G27" s="546">
        <f>'Risk Scores'!W46</f>
        <v>6.4285714285714306</v>
      </c>
    </row>
    <row r="28" spans="1:7">
      <c r="A28" s="541">
        <v>23</v>
      </c>
      <c r="B28" s="542"/>
      <c r="C28" s="512"/>
      <c r="D28" s="548" t="str">
        <f>'Risk Scores'!D74</f>
        <v>Vendor Accounts</v>
      </c>
      <c r="E28" s="548"/>
      <c r="F28" s="545" t="str">
        <f>'Risk Scores'!V74</f>
        <v>M</v>
      </c>
      <c r="G28" s="546">
        <f>'Risk Scores'!W74</f>
        <v>6.4285714285714306</v>
      </c>
    </row>
    <row r="29" spans="1:7">
      <c r="A29" s="541">
        <v>24</v>
      </c>
      <c r="B29" s="542"/>
      <c r="C29" s="512"/>
      <c r="D29" s="543" t="str">
        <f>'Risk Scores'!D78</f>
        <v>Returns (Not Captured)</v>
      </c>
      <c r="E29" s="543"/>
      <c r="F29" s="545" t="str">
        <f>'Risk Scores'!V78</f>
        <v>M</v>
      </c>
      <c r="G29" s="546">
        <f>'Risk Scores'!W78</f>
        <v>6.4285714285714279</v>
      </c>
    </row>
    <row r="30" spans="1:7">
      <c r="A30" s="549">
        <v>25</v>
      </c>
      <c r="B30" s="542"/>
      <c r="C30" s="512"/>
      <c r="D30" s="543" t="str">
        <f>'Risk Scores'!D14</f>
        <v>Trailer Audits</v>
      </c>
      <c r="E30" s="544"/>
      <c r="F30" s="550" t="str">
        <f>'Risk Scores'!V14</f>
        <v>M</v>
      </c>
      <c r="G30" s="551">
        <f>'Risk Scores'!W14</f>
        <v>6.1428571428571432</v>
      </c>
    </row>
    <row r="31" spans="1:7">
      <c r="A31" s="541">
        <v>26</v>
      </c>
      <c r="B31" s="542"/>
      <c r="C31" s="512"/>
      <c r="D31" s="543" t="str">
        <f>'Risk Scores'!D25</f>
        <v>Markdowns</v>
      </c>
      <c r="E31" s="544"/>
      <c r="F31" s="545" t="str">
        <f>'Risk Scores'!V25</f>
        <v>M</v>
      </c>
      <c r="G31" s="546">
        <f>'Risk Scores'!W25</f>
        <v>6.0000000000000009</v>
      </c>
    </row>
    <row r="32" spans="1:7">
      <c r="A32" s="541">
        <v>27</v>
      </c>
      <c r="B32" s="542"/>
      <c r="C32" s="512"/>
      <c r="D32" s="543" t="str">
        <f>'Risk Scores'!D26</f>
        <v>CSKU</v>
      </c>
      <c r="E32" s="544"/>
      <c r="F32" s="545" t="str">
        <f>'Risk Scores'!V26</f>
        <v>M</v>
      </c>
      <c r="G32" s="546">
        <f>'Risk Scores'!W26</f>
        <v>6.0000000000000009</v>
      </c>
    </row>
    <row r="33" spans="1:7">
      <c r="A33" s="549">
        <v>28</v>
      </c>
      <c r="B33" s="542"/>
      <c r="C33" s="512"/>
      <c r="D33" s="552" t="str">
        <f>'Risk Scores'!D62</f>
        <v>Credit Applications - Security</v>
      </c>
      <c r="E33" s="552"/>
      <c r="F33" s="545" t="str">
        <f>'Risk Scores'!V62</f>
        <v>M</v>
      </c>
      <c r="G33" s="546">
        <f>'Risk Scores'!W62</f>
        <v>6.0000000000000009</v>
      </c>
    </row>
    <row r="34" spans="1:7">
      <c r="A34" s="541">
        <v>29</v>
      </c>
      <c r="B34" s="542"/>
      <c r="C34" s="512"/>
      <c r="D34" s="543" t="str">
        <f>'Risk Scores'!D38</f>
        <v>FJ Return Room - Security</v>
      </c>
      <c r="E34" s="543"/>
      <c r="F34" s="545" t="str">
        <f>'Risk Scores'!V38</f>
        <v>M</v>
      </c>
      <c r="G34" s="546">
        <f>'Risk Scores'!W38</f>
        <v>5.7142857142857162</v>
      </c>
    </row>
    <row r="35" spans="1:7">
      <c r="A35" s="541">
        <v>30</v>
      </c>
      <c r="B35" s="542"/>
      <c r="C35" s="512"/>
      <c r="D35" s="543" t="str">
        <f>'Risk Scores'!D49</f>
        <v>Super Users &amp; Security</v>
      </c>
      <c r="E35" s="544"/>
      <c r="F35" s="545" t="str">
        <f>'Risk Scores'!V49</f>
        <v>M</v>
      </c>
      <c r="G35" s="546">
        <f>'Risk Scores'!W49</f>
        <v>5.7142857142857162</v>
      </c>
    </row>
    <row r="36" spans="1:7">
      <c r="A36" s="541">
        <v>31</v>
      </c>
      <c r="B36" s="542"/>
      <c r="C36" s="512"/>
      <c r="D36" s="543" t="str">
        <f>'Risk Scores'!D13</f>
        <v>Order Picking/Stock Status</v>
      </c>
      <c r="E36" s="544"/>
      <c r="F36" s="550" t="str">
        <f>'Risk Scores'!V13</f>
        <v>M</v>
      </c>
      <c r="G36" s="551">
        <f>'Risk Scores'!W13</f>
        <v>5.5714285714285712</v>
      </c>
    </row>
    <row r="37" spans="1:7">
      <c r="A37" s="541">
        <v>32</v>
      </c>
      <c r="B37" s="542"/>
      <c r="C37" s="512"/>
      <c r="D37" s="543" t="str">
        <f>'Risk Scores'!D42</f>
        <v>Background Checks</v>
      </c>
      <c r="E37" s="544"/>
      <c r="F37" s="545" t="str">
        <f>'Risk Scores'!V42</f>
        <v>ML</v>
      </c>
      <c r="G37" s="546">
        <f>'Risk Scores'!W42</f>
        <v>5.2857142857142865</v>
      </c>
    </row>
    <row r="38" spans="1:7">
      <c r="A38" s="541">
        <v>33</v>
      </c>
      <c r="B38" s="542"/>
      <c r="C38" s="512"/>
      <c r="D38" s="543" t="str">
        <f>'Risk Scores'!D65</f>
        <v>Buyers</v>
      </c>
      <c r="E38" s="543" t="str">
        <f>'Risk Scores'!E65</f>
        <v>Expense Reports</v>
      </c>
      <c r="F38" s="545" t="str">
        <f>'Risk Scores'!V65</f>
        <v>ML</v>
      </c>
      <c r="G38" s="546">
        <f>'Risk Scores'!W65</f>
        <v>5.2857142857142865</v>
      </c>
    </row>
    <row r="39" spans="1:7">
      <c r="A39" s="549">
        <v>34</v>
      </c>
      <c r="B39" s="542"/>
      <c r="C39" s="512"/>
      <c r="D39" s="543" t="str">
        <f>'Risk Scores'!D66</f>
        <v>Buyers</v>
      </c>
      <c r="E39" s="543" t="str">
        <f>'Risk Scores'!E66</f>
        <v>FCPA</v>
      </c>
      <c r="F39" s="545" t="str">
        <f>'Risk Scores'!V66</f>
        <v>ML</v>
      </c>
      <c r="G39" s="546">
        <f>'Risk Scores'!W66</f>
        <v>5.2857142857142865</v>
      </c>
    </row>
    <row r="40" spans="1:7">
      <c r="A40" s="534">
        <v>35</v>
      </c>
      <c r="B40" s="535"/>
      <c r="C40" s="423"/>
      <c r="D40" s="105" t="str">
        <f>'Risk Scores'!D53</f>
        <v>Energy Management</v>
      </c>
      <c r="E40" s="435"/>
      <c r="F40" s="507" t="str">
        <f>'Risk Scores'!V53</f>
        <v>ML</v>
      </c>
      <c r="G40" s="372">
        <f>'Risk Scores'!W53</f>
        <v>5.1428571428571423</v>
      </c>
    </row>
    <row r="41" spans="1:7">
      <c r="A41" s="534">
        <v>36</v>
      </c>
      <c r="B41" s="535"/>
      <c r="C41" s="423"/>
      <c r="D41" s="105" t="str">
        <f>'Risk Scores'!D35</f>
        <v>Safety/Asset Protection Comm.</v>
      </c>
      <c r="E41" s="537"/>
      <c r="F41" s="507" t="str">
        <f>'Risk Scores'!V35</f>
        <v>ML</v>
      </c>
      <c r="G41" s="372">
        <f>'Risk Scores'!W35</f>
        <v>4.8571428571428577</v>
      </c>
    </row>
    <row r="42" spans="1:7">
      <c r="A42" s="536">
        <v>37</v>
      </c>
      <c r="B42" s="535"/>
      <c r="C42" s="423"/>
      <c r="D42" s="105" t="str">
        <f>'Risk Scores'!D67</f>
        <v>Food Service</v>
      </c>
      <c r="E42" s="105"/>
      <c r="F42" s="507" t="str">
        <f>'Risk Scores'!V67</f>
        <v>ML</v>
      </c>
      <c r="G42" s="372">
        <f>'Risk Scores'!W67</f>
        <v>4.8571428571428577</v>
      </c>
    </row>
    <row r="43" spans="1:7" ht="25.5">
      <c r="A43" s="534">
        <v>38</v>
      </c>
      <c r="B43" s="535"/>
      <c r="C43" s="423"/>
      <c r="D43" s="508" t="str">
        <f>'Risk Scores'!D9</f>
        <v>Safety</v>
      </c>
      <c r="E43" s="141" t="str">
        <f>'Risk Scores'!E9</f>
        <v>PPE, Material Handling &amp; Storage, LOTO</v>
      </c>
      <c r="F43" s="507" t="str">
        <f>'Risk Scores'!V9</f>
        <v>ML</v>
      </c>
      <c r="G43" s="372">
        <f>'Risk Scores'!W9</f>
        <v>4.4285714285714288</v>
      </c>
    </row>
    <row r="44" spans="1:7">
      <c r="A44" s="534">
        <v>39</v>
      </c>
      <c r="B44" s="535"/>
      <c r="C44" s="423"/>
      <c r="D44" s="105" t="str">
        <f>'Risk Scores'!D60</f>
        <v>Bad checks</v>
      </c>
      <c r="E44" s="105"/>
      <c r="F44" s="507" t="str">
        <f>'Risk Scores'!V60</f>
        <v>ML</v>
      </c>
      <c r="G44" s="372">
        <f>'Risk Scores'!W60</f>
        <v>4.2857142857142838</v>
      </c>
    </row>
    <row r="45" spans="1:7">
      <c r="A45" s="534">
        <v>40</v>
      </c>
      <c r="B45" s="535"/>
      <c r="C45" s="423"/>
      <c r="D45" s="105" t="str">
        <f>'Risk Scores'!D30</f>
        <v>Overs/Shorts</v>
      </c>
      <c r="E45" s="435"/>
      <c r="F45" s="507" t="str">
        <f>'Risk Scores'!V30</f>
        <v>ML</v>
      </c>
      <c r="G45" s="372">
        <f>'Risk Scores'!W30</f>
        <v>4.1428571428571415</v>
      </c>
    </row>
    <row r="46" spans="1:7">
      <c r="A46" s="534">
        <v>41</v>
      </c>
      <c r="B46" s="535"/>
      <c r="C46" s="423"/>
      <c r="D46" s="105" t="str">
        <f>'Risk Scores'!D61</f>
        <v>Adjustments to Sales Audit</v>
      </c>
      <c r="E46" s="105"/>
      <c r="F46" s="507" t="str">
        <f>'Risk Scores'!V61</f>
        <v>ML</v>
      </c>
      <c r="G46" s="372">
        <f>'Risk Scores'!W61</f>
        <v>3.9999999999999991</v>
      </c>
    </row>
    <row r="47" spans="1:7">
      <c r="A47" s="536">
        <v>42</v>
      </c>
      <c r="B47" s="535"/>
      <c r="C47" s="423"/>
      <c r="D47" s="105" t="str">
        <f>'Risk Scores'!D68</f>
        <v>Public Relations</v>
      </c>
      <c r="E47" s="105"/>
      <c r="F47" s="507" t="str">
        <f>'Risk Scores'!V68</f>
        <v>ML</v>
      </c>
      <c r="G47" s="372">
        <f>'Risk Scores'!W68</f>
        <v>3.8571428571428568</v>
      </c>
    </row>
    <row r="48" spans="1:7">
      <c r="A48" s="534">
        <v>43</v>
      </c>
      <c r="B48" s="535"/>
      <c r="C48" s="423"/>
      <c r="D48" s="508" t="str">
        <f>'Risk Scores'!D70</f>
        <v>Repair Facility - Store 98</v>
      </c>
      <c r="E48" s="508"/>
      <c r="F48" s="507" t="str">
        <f>'Risk Scores'!V70</f>
        <v>ML</v>
      </c>
      <c r="G48" s="372">
        <f>'Risk Scores'!W70</f>
        <v>3.8571428571428568</v>
      </c>
    </row>
    <row r="49" spans="1:7">
      <c r="A49" s="534">
        <v>44</v>
      </c>
      <c r="B49" s="535"/>
      <c r="C49" s="423"/>
      <c r="D49" s="105" t="str">
        <f>'Risk Scores'!D45</f>
        <v>Use of Bypass SKU</v>
      </c>
      <c r="E49" s="435"/>
      <c r="F49" s="507" t="str">
        <f>'Risk Scores'!V45</f>
        <v>ML</v>
      </c>
      <c r="G49" s="372">
        <f>'Risk Scores'!W45</f>
        <v>3.7142857142857144</v>
      </c>
    </row>
    <row r="50" spans="1:7">
      <c r="A50" s="541">
        <v>45</v>
      </c>
      <c r="B50" s="542"/>
      <c r="C50" s="512"/>
      <c r="D50" s="543" t="str">
        <f>'Risk Scores'!D48</f>
        <v>PC Software</v>
      </c>
      <c r="E50" s="544"/>
      <c r="F50" s="545" t="str">
        <f>'Risk Scores'!V48</f>
        <v>L</v>
      </c>
      <c r="G50" s="546">
        <f>'Risk Scores'!W48</f>
        <v>3.5714285714285721</v>
      </c>
    </row>
    <row r="51" spans="1:7">
      <c r="A51" s="541">
        <v>46</v>
      </c>
      <c r="B51" s="542"/>
      <c r="C51" s="512"/>
      <c r="D51" s="543" t="str">
        <f>'Risk Scores'!D10</f>
        <v>CDL</v>
      </c>
      <c r="E51" s="544"/>
      <c r="F51" s="545" t="str">
        <f>'Risk Scores'!V10</f>
        <v>L</v>
      </c>
      <c r="G51" s="546">
        <f>'Risk Scores'!W10</f>
        <v>3.5714285714285712</v>
      </c>
    </row>
    <row r="52" spans="1:7">
      <c r="A52" s="549">
        <v>47</v>
      </c>
      <c r="B52" s="542"/>
      <c r="C52" s="512"/>
      <c r="D52" s="543" t="str">
        <f>'Risk Scores'!D22</f>
        <v>Safety</v>
      </c>
      <c r="E52" s="553" t="str">
        <f>'Risk Scores'!E22</f>
        <v>Emergency plans</v>
      </c>
      <c r="F52" s="545" t="str">
        <f>'Risk Scores'!V22</f>
        <v>L</v>
      </c>
      <c r="G52" s="546">
        <f>'Risk Scores'!W22</f>
        <v>3.2857142857142865</v>
      </c>
    </row>
    <row r="53" spans="1:7">
      <c r="A53" s="541">
        <v>48</v>
      </c>
      <c r="B53" s="542"/>
      <c r="C53" s="512"/>
      <c r="D53" s="543" t="str">
        <f>'Risk Scores'!D28</f>
        <v>PLU</v>
      </c>
      <c r="E53" s="544"/>
      <c r="F53" s="545" t="str">
        <f>'Risk Scores'!V28</f>
        <v>L</v>
      </c>
      <c r="G53" s="546">
        <f>'Risk Scores'!W28</f>
        <v>2.8571428571428568</v>
      </c>
    </row>
    <row r="54" spans="1:7">
      <c r="A54" s="541">
        <v>49</v>
      </c>
      <c r="B54" s="542"/>
      <c r="C54" s="512"/>
      <c r="D54" s="543" t="str">
        <f>'Risk Scores'!D24</f>
        <v>Store Self Audits</v>
      </c>
      <c r="E54" s="544"/>
      <c r="F54" s="545" t="str">
        <f>'Risk Scores'!V24</f>
        <v>L</v>
      </c>
      <c r="G54" s="546">
        <f>'Risk Scores'!W24</f>
        <v>2.2857142857142874</v>
      </c>
    </row>
    <row r="55" spans="1:7">
      <c r="A55" s="541">
        <v>50</v>
      </c>
      <c r="B55" s="542"/>
      <c r="C55" s="512"/>
      <c r="D55" s="548" t="str">
        <f>'Risk Scores'!D23</f>
        <v>Safety</v>
      </c>
      <c r="E55" s="553" t="str">
        <f>'Risk Scores'!E23</f>
        <v>Housekeeping/Fire Safety/ADA</v>
      </c>
      <c r="F55" s="545" t="str">
        <f>'Risk Scores'!V23</f>
        <v>L</v>
      </c>
      <c r="G55" s="546">
        <f>'Risk Scores'!W23</f>
        <v>2.2857142857142865</v>
      </c>
    </row>
    <row r="56" spans="1:7" ht="51">
      <c r="A56" s="541">
        <v>51</v>
      </c>
      <c r="B56" s="542"/>
      <c r="C56" s="512"/>
      <c r="D56" s="548" t="str">
        <f>'Risk Scores'!D21</f>
        <v>Safety</v>
      </c>
      <c r="E56" s="514" t="str">
        <f>'Risk Scores'!E21</f>
        <v>Ergonomics, BBP, Confined Space Entry, RTK, LOTO, Machinery &amp; Machine Guarding</v>
      </c>
      <c r="F56" s="545" t="str">
        <f>'Risk Scores'!V21</f>
        <v>L</v>
      </c>
      <c r="G56" s="546">
        <f>'Risk Scores'!W21</f>
        <v>1.4285714285714279</v>
      </c>
    </row>
    <row r="57" spans="1:7">
      <c r="A57" s="554">
        <v>52</v>
      </c>
      <c r="B57" s="542"/>
      <c r="C57" s="512"/>
      <c r="D57" s="543" t="str">
        <f>'Risk Scores'!D19</f>
        <v>Merchandise Pick-up</v>
      </c>
      <c r="E57" s="544"/>
      <c r="F57" s="545" t="str">
        <f>'Risk Scores'!V19</f>
        <v>L</v>
      </c>
      <c r="G57" s="546">
        <f>'Risk Scores'!W19</f>
        <v>0.85714285714285854</v>
      </c>
    </row>
    <row r="58" spans="1:7" ht="13.5" thickBot="1">
      <c r="A58" s="555">
        <v>53</v>
      </c>
      <c r="B58" s="556"/>
      <c r="C58" s="557"/>
      <c r="D58" s="558" t="str">
        <f>'Risk Scores'!D20</f>
        <v>Fine Jewelry</v>
      </c>
      <c r="E58" s="559"/>
      <c r="F58" s="560" t="str">
        <f>'Risk Scores'!V20</f>
        <v>L</v>
      </c>
      <c r="G58" s="561">
        <f>'Risk Scores'!W20</f>
        <v>0</v>
      </c>
    </row>
    <row r="59" spans="1:7" ht="13.5" thickTop="1"/>
    <row r="60" spans="1:7">
      <c r="B60" s="509"/>
      <c r="C60" s="509"/>
      <c r="D60" s="509"/>
      <c r="E60" s="509"/>
    </row>
    <row r="61" spans="1:7">
      <c r="B61" s="509"/>
      <c r="C61" s="509"/>
      <c r="D61" s="509"/>
      <c r="E61" s="509"/>
    </row>
    <row r="62" spans="1:7">
      <c r="B62" s="509"/>
      <c r="C62" s="509"/>
      <c r="D62" s="509"/>
      <c r="E62" s="509"/>
    </row>
    <row r="63" spans="1:7">
      <c r="B63" s="509"/>
      <c r="C63" s="509"/>
      <c r="D63" s="509"/>
      <c r="E63" s="509"/>
    </row>
    <row r="64" spans="1:7">
      <c r="B64" s="509"/>
      <c r="C64" s="509"/>
      <c r="D64" s="509"/>
      <c r="E64" s="509"/>
    </row>
    <row r="65" spans="2:7">
      <c r="B65" s="509"/>
      <c r="C65" s="509"/>
      <c r="D65" s="509"/>
      <c r="E65" s="509"/>
    </row>
    <row r="66" spans="2:7">
      <c r="F66" s="373"/>
      <c r="G66" s="373"/>
    </row>
  </sheetData>
  <mergeCells count="1">
    <mergeCell ref="A2:G2"/>
  </mergeCells>
  <phoneticPr fontId="22" type="noConversion"/>
  <conditionalFormatting sqref="F6:F11">
    <cfRule type="cellIs" dxfId="3" priority="1" stopIfTrue="1" operator="equal">
      <formula>"H"</formula>
    </cfRule>
    <cfRule type="cellIs" dxfId="2" priority="2" stopIfTrue="1" operator="equal">
      <formula>"M"</formula>
    </cfRule>
  </conditionalFormatting>
  <printOptions horizontalCentered="1"/>
  <pageMargins left="0.5" right="0.5" top="0.5" bottom="0.5" header="0.5" footer="0.5"/>
  <pageSetup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8"/>
  <sheetViews>
    <sheetView workbookViewId="0">
      <pane xSplit="5" ySplit="5" topLeftCell="F70" activePane="bottomRight" state="frozen"/>
      <selection pane="topRight" activeCell="F1" sqref="F1"/>
      <selection pane="bottomLeft" activeCell="A6" sqref="A6"/>
      <selection pane="bottomRight" activeCell="F6" sqref="F6"/>
    </sheetView>
  </sheetViews>
  <sheetFormatPr defaultRowHeight="12.75"/>
  <cols>
    <col min="1" max="1" width="4" style="622" customWidth="1"/>
    <col min="2" max="2" width="8" style="46" customWidth="1"/>
    <col min="3" max="3" width="9.140625" style="19"/>
    <col min="4" max="4" width="9.85546875" style="106" customWidth="1"/>
    <col min="5" max="5" width="20" bestFit="1" customWidth="1"/>
    <col min="6" max="6" width="10.140625" customWidth="1"/>
    <col min="7" max="7" width="10.42578125" customWidth="1"/>
    <col min="8" max="8" width="8.85546875" customWidth="1"/>
    <col min="9" max="9" width="10.140625" customWidth="1"/>
    <col min="11" max="11" width="10.85546875" customWidth="1"/>
    <col min="12" max="12" width="10.42578125" customWidth="1"/>
    <col min="13" max="13" width="17.28515625" customWidth="1"/>
    <col min="14" max="14" width="13" customWidth="1"/>
    <col min="15" max="15" width="11.85546875" customWidth="1"/>
    <col min="16" max="16" width="9.42578125" customWidth="1"/>
    <col min="17" max="17" width="12" customWidth="1"/>
    <col min="18" max="18" width="11.85546875" customWidth="1"/>
    <col min="20" max="20" width="16" customWidth="1"/>
    <col min="21" max="21" width="7.42578125" style="366" bestFit="1" customWidth="1"/>
    <col min="22" max="22" width="12.7109375" style="48" customWidth="1"/>
    <col min="23" max="23" width="9.85546875" style="518" customWidth="1"/>
    <col min="24" max="24" width="9.140625" style="41"/>
  </cols>
  <sheetData>
    <row r="1" spans="1:25" s="22" customFormat="1" ht="18">
      <c r="A1" s="620"/>
      <c r="B1" s="47"/>
      <c r="C1" s="635" t="s">
        <v>73</v>
      </c>
      <c r="D1" s="635"/>
      <c r="E1" s="635"/>
      <c r="F1" s="635"/>
      <c r="G1" s="635"/>
      <c r="H1" s="635"/>
      <c r="I1" s="635"/>
      <c r="J1" s="635"/>
      <c r="K1" s="635"/>
      <c r="L1" s="635"/>
      <c r="M1" s="635"/>
      <c r="N1" s="635"/>
      <c r="O1" s="635"/>
      <c r="P1" s="635"/>
      <c r="Q1" s="635"/>
      <c r="R1" s="635"/>
      <c r="S1" s="635"/>
      <c r="T1" s="635"/>
      <c r="U1" s="635"/>
      <c r="V1" s="635"/>
      <c r="W1" s="519"/>
      <c r="X1" s="43"/>
    </row>
    <row r="2" spans="1:25" s="1" customFormat="1">
      <c r="A2" s="621"/>
      <c r="B2" s="19"/>
      <c r="C2" s="636"/>
      <c r="D2" s="636"/>
      <c r="E2" s="636"/>
      <c r="F2" s="636"/>
      <c r="G2" s="636"/>
      <c r="H2" s="636"/>
      <c r="I2" s="636"/>
      <c r="J2" s="636"/>
      <c r="K2" s="636"/>
      <c r="L2" s="636"/>
      <c r="M2" s="636"/>
      <c r="N2" s="636"/>
      <c r="O2" s="636"/>
      <c r="P2" s="636"/>
      <c r="Q2" s="636"/>
      <c r="R2" s="636"/>
      <c r="S2" s="636"/>
      <c r="T2" s="636"/>
      <c r="U2" s="636"/>
      <c r="V2" s="636"/>
      <c r="W2" s="518"/>
      <c r="X2" s="21"/>
    </row>
    <row r="3" spans="1:25" ht="13.5" thickBot="1"/>
    <row r="4" spans="1:25" s="19" customFormat="1" ht="26.25" thickTop="1">
      <c r="A4" s="623"/>
      <c r="B4" s="374"/>
      <c r="C4" s="374"/>
      <c r="D4" s="375"/>
      <c r="E4" s="376"/>
      <c r="F4" s="637" t="s">
        <v>39</v>
      </c>
      <c r="G4" s="638"/>
      <c r="H4" s="638"/>
      <c r="I4" s="639"/>
      <c r="J4" s="640" t="s">
        <v>40</v>
      </c>
      <c r="K4" s="641"/>
      <c r="L4" s="642"/>
      <c r="M4" s="377" t="s">
        <v>41</v>
      </c>
      <c r="N4" s="640" t="s">
        <v>42</v>
      </c>
      <c r="O4" s="641"/>
      <c r="P4" s="642"/>
      <c r="Q4" s="643" t="s">
        <v>43</v>
      </c>
      <c r="R4" s="644"/>
      <c r="S4" s="645"/>
      <c r="T4" s="378" t="s">
        <v>44</v>
      </c>
      <c r="U4" s="379" t="s">
        <v>38</v>
      </c>
      <c r="V4" s="380" t="s">
        <v>51</v>
      </c>
      <c r="W4" s="520" t="s">
        <v>38</v>
      </c>
      <c r="X4" s="48"/>
    </row>
    <row r="5" spans="1:25" s="3" customFormat="1" ht="69" customHeight="1">
      <c r="A5" s="624"/>
      <c r="B5" s="387" t="s">
        <v>142</v>
      </c>
      <c r="C5" s="78"/>
      <c r="D5" s="107"/>
      <c r="E5" s="7"/>
      <c r="F5" s="23" t="s">
        <v>24</v>
      </c>
      <c r="G5" s="24" t="s">
        <v>25</v>
      </c>
      <c r="H5" s="23" t="s">
        <v>26</v>
      </c>
      <c r="I5" s="25" t="s">
        <v>27</v>
      </c>
      <c r="J5" s="17" t="s">
        <v>28</v>
      </c>
      <c r="K5" s="17" t="s">
        <v>29</v>
      </c>
      <c r="L5" s="16" t="s">
        <v>30</v>
      </c>
      <c r="M5" s="28" t="s">
        <v>31</v>
      </c>
      <c r="N5" s="17" t="s">
        <v>32</v>
      </c>
      <c r="O5" s="17" t="s">
        <v>33</v>
      </c>
      <c r="P5" s="16" t="s">
        <v>34</v>
      </c>
      <c r="Q5" s="34" t="s">
        <v>35</v>
      </c>
      <c r="R5" s="34" t="s">
        <v>36</v>
      </c>
      <c r="S5" s="35" t="s">
        <v>37</v>
      </c>
      <c r="T5" s="17" t="s">
        <v>74</v>
      </c>
      <c r="U5" s="364" t="s">
        <v>290</v>
      </c>
      <c r="V5" s="381" t="s">
        <v>263</v>
      </c>
      <c r="W5" s="521" t="s">
        <v>289</v>
      </c>
      <c r="X5" s="61"/>
    </row>
    <row r="6" spans="1:25">
      <c r="A6" s="625"/>
      <c r="B6" s="70"/>
      <c r="C6" s="82"/>
      <c r="D6" s="108"/>
      <c r="E6" s="4"/>
      <c r="F6" s="26"/>
      <c r="G6" s="27"/>
      <c r="H6" s="27"/>
      <c r="I6" s="27"/>
      <c r="J6" s="8"/>
      <c r="K6" s="6"/>
      <c r="L6" s="18"/>
      <c r="M6" s="29"/>
      <c r="N6" s="8"/>
      <c r="O6" s="6"/>
      <c r="P6" s="18"/>
      <c r="Q6" s="36"/>
      <c r="R6" s="37"/>
      <c r="S6" s="38"/>
      <c r="T6" s="5"/>
      <c r="U6" s="365"/>
      <c r="V6" s="382"/>
      <c r="W6" s="522"/>
    </row>
    <row r="7" spans="1:25">
      <c r="A7" s="625"/>
      <c r="B7" s="70"/>
      <c r="C7" s="83" t="s">
        <v>144</v>
      </c>
      <c r="D7" s="103"/>
      <c r="E7" s="44"/>
      <c r="F7" s="30"/>
      <c r="G7" s="31"/>
      <c r="H7" s="31"/>
      <c r="I7" s="389"/>
      <c r="J7" s="32"/>
      <c r="K7" s="33"/>
      <c r="L7" s="394"/>
      <c r="M7" s="400"/>
      <c r="N7" s="397"/>
      <c r="O7" s="33"/>
      <c r="P7" s="394"/>
      <c r="Q7" s="39"/>
      <c r="R7" s="40"/>
      <c r="S7" s="404"/>
      <c r="T7" s="408"/>
      <c r="U7" s="412"/>
      <c r="V7" s="416"/>
      <c r="W7" s="523"/>
    </row>
    <row r="8" spans="1:25">
      <c r="A8" s="625"/>
      <c r="B8" s="70"/>
      <c r="C8" s="84" t="s">
        <v>132</v>
      </c>
      <c r="D8" s="103" t="s">
        <v>10</v>
      </c>
      <c r="E8" s="44"/>
      <c r="F8" s="55">
        <v>3</v>
      </c>
      <c r="G8" s="56">
        <v>3</v>
      </c>
      <c r="H8" s="56">
        <v>1</v>
      </c>
      <c r="I8" s="390">
        <v>1</v>
      </c>
      <c r="J8" s="57"/>
      <c r="K8" s="53"/>
      <c r="L8" s="60"/>
      <c r="M8" s="58">
        <v>2</v>
      </c>
      <c r="N8" s="59">
        <v>0</v>
      </c>
      <c r="O8" s="53">
        <v>1</v>
      </c>
      <c r="P8" s="60">
        <v>1</v>
      </c>
      <c r="Q8" s="15">
        <v>2</v>
      </c>
      <c r="R8" s="10">
        <v>2</v>
      </c>
      <c r="S8" s="405">
        <v>2</v>
      </c>
      <c r="T8" s="409">
        <v>3</v>
      </c>
      <c r="U8" s="413">
        <f>(((F8+G8+H8+I8)/4)*0.2)+(((J8+K8+L8)/3)*0.15) + (M8*0.15) + (((N8+O8+P8)/3)*0.2) + (((Q8+R8+S8)/3)*0.15) + (T8*0.15)</f>
        <v>1.5833333333333333</v>
      </c>
      <c r="V8" s="417" t="str">
        <f t="shared" ref="V8:V16" si="0">IF(U8&gt;=$U$85,"H", IF(U8&gt;$U$86,"MH", IF(U8&gt;$U$87, "M", IF(U8&gt;$U$88, "ML", "L"))))</f>
        <v>MH</v>
      </c>
      <c r="W8" s="524">
        <f>10*(1-($AB$85-U8)/$AB$87)</f>
        <v>7.7142857142857144</v>
      </c>
      <c r="Y8" s="41"/>
    </row>
    <row r="9" spans="1:25" ht="28.5" customHeight="1">
      <c r="A9" s="625"/>
      <c r="B9" s="70"/>
      <c r="C9" s="84" t="s">
        <v>132</v>
      </c>
      <c r="D9" s="109" t="s">
        <v>11</v>
      </c>
      <c r="E9" s="51" t="s">
        <v>152</v>
      </c>
      <c r="F9" s="55">
        <v>2</v>
      </c>
      <c r="G9" s="56">
        <v>2</v>
      </c>
      <c r="H9" s="56">
        <v>0</v>
      </c>
      <c r="I9" s="390">
        <v>1</v>
      </c>
      <c r="J9" s="57">
        <v>0</v>
      </c>
      <c r="K9" s="53">
        <v>0</v>
      </c>
      <c r="L9" s="60">
        <v>3</v>
      </c>
      <c r="M9" s="58">
        <v>1</v>
      </c>
      <c r="N9" s="59">
        <v>1</v>
      </c>
      <c r="O9" s="53">
        <v>1</v>
      </c>
      <c r="P9" s="60">
        <v>1</v>
      </c>
      <c r="Q9" s="15">
        <v>0</v>
      </c>
      <c r="R9" s="10">
        <v>0</v>
      </c>
      <c r="S9" s="405">
        <v>0</v>
      </c>
      <c r="T9" s="409">
        <v>3</v>
      </c>
      <c r="U9" s="413">
        <f t="shared" ref="U9:U19" si="1">(((F9+G9+H9+I9)/4)*0.2)+(((J9+K9+L9)/3)*0.15) + (M9*0.15) + (((N9+O9+P9)/3)*0.2) + (((Q9+R9+S9)/3)*0.15) + (T9*0.15)</f>
        <v>1.2</v>
      </c>
      <c r="V9" s="417" t="str">
        <f t="shared" si="0"/>
        <v>ML</v>
      </c>
      <c r="W9" s="524">
        <f t="shared" ref="W9:W76" si="2">10*(1-($AB$85-U9)/$AB$87)</f>
        <v>4.4285714285714288</v>
      </c>
    </row>
    <row r="10" spans="1:25">
      <c r="A10" s="625"/>
      <c r="B10" s="70"/>
      <c r="C10" s="84" t="s">
        <v>132</v>
      </c>
      <c r="D10" s="103" t="s">
        <v>12</v>
      </c>
      <c r="E10" s="44"/>
      <c r="F10" s="55">
        <v>3</v>
      </c>
      <c r="G10" s="56">
        <v>1</v>
      </c>
      <c r="H10" s="56">
        <v>0</v>
      </c>
      <c r="I10" s="390">
        <v>2</v>
      </c>
      <c r="J10" s="57">
        <v>0</v>
      </c>
      <c r="K10" s="53">
        <v>0</v>
      </c>
      <c r="L10" s="60">
        <v>3</v>
      </c>
      <c r="M10" s="58">
        <v>2</v>
      </c>
      <c r="N10" s="59">
        <v>1</v>
      </c>
      <c r="O10" s="53">
        <v>1</v>
      </c>
      <c r="P10" s="60">
        <v>1</v>
      </c>
      <c r="Q10" s="15">
        <v>1</v>
      </c>
      <c r="R10" s="10">
        <v>1</v>
      </c>
      <c r="S10" s="405">
        <v>1</v>
      </c>
      <c r="T10" s="409">
        <v>0</v>
      </c>
      <c r="U10" s="413">
        <f t="shared" si="1"/>
        <v>1.0999999999999999</v>
      </c>
      <c r="V10" s="417" t="str">
        <f t="shared" si="0"/>
        <v>L</v>
      </c>
      <c r="W10" s="524">
        <f t="shared" si="2"/>
        <v>3.5714285714285712</v>
      </c>
    </row>
    <row r="11" spans="1:25">
      <c r="A11" s="626" t="s">
        <v>84</v>
      </c>
      <c r="B11" s="70"/>
      <c r="C11" s="84" t="s">
        <v>132</v>
      </c>
      <c r="D11" s="103" t="s">
        <v>76</v>
      </c>
      <c r="E11" s="44"/>
      <c r="F11" s="55">
        <v>3</v>
      </c>
      <c r="G11" s="56">
        <v>2</v>
      </c>
      <c r="H11" s="56">
        <v>1</v>
      </c>
      <c r="I11" s="390">
        <v>2</v>
      </c>
      <c r="J11" s="57">
        <v>0</v>
      </c>
      <c r="K11" s="53">
        <v>0</v>
      </c>
      <c r="L11" s="60">
        <v>0</v>
      </c>
      <c r="M11" s="58">
        <v>2</v>
      </c>
      <c r="N11" s="59">
        <v>1</v>
      </c>
      <c r="O11" s="53">
        <v>2</v>
      </c>
      <c r="P11" s="60">
        <v>1</v>
      </c>
      <c r="Q11" s="15">
        <v>2</v>
      </c>
      <c r="R11" s="10">
        <v>1</v>
      </c>
      <c r="S11" s="405">
        <v>0</v>
      </c>
      <c r="T11" s="409">
        <v>3</v>
      </c>
      <c r="U11" s="413">
        <f t="shared" si="1"/>
        <v>1.5666666666666664</v>
      </c>
      <c r="V11" s="417" t="str">
        <f t="shared" si="0"/>
        <v>MH</v>
      </c>
      <c r="W11" s="524">
        <f t="shared" si="2"/>
        <v>7.5714285714285703</v>
      </c>
    </row>
    <row r="12" spans="1:25">
      <c r="A12" s="626" t="s">
        <v>84</v>
      </c>
      <c r="B12" s="70"/>
      <c r="C12" s="84" t="s">
        <v>132</v>
      </c>
      <c r="D12" s="103" t="s">
        <v>77</v>
      </c>
      <c r="E12" s="44"/>
      <c r="F12" s="55">
        <v>3</v>
      </c>
      <c r="G12" s="56">
        <v>3</v>
      </c>
      <c r="H12" s="56">
        <v>1</v>
      </c>
      <c r="I12" s="390">
        <v>2</v>
      </c>
      <c r="J12" s="57">
        <v>0</v>
      </c>
      <c r="K12" s="53">
        <v>0</v>
      </c>
      <c r="L12" s="60">
        <v>0</v>
      </c>
      <c r="M12" s="58">
        <v>2</v>
      </c>
      <c r="N12" s="59">
        <v>0</v>
      </c>
      <c r="O12" s="53">
        <v>2</v>
      </c>
      <c r="P12" s="60">
        <v>1</v>
      </c>
      <c r="Q12" s="15">
        <v>1</v>
      </c>
      <c r="R12" s="10">
        <v>0</v>
      </c>
      <c r="S12" s="405">
        <v>0</v>
      </c>
      <c r="T12" s="409">
        <v>3</v>
      </c>
      <c r="U12" s="413">
        <f t="shared" si="1"/>
        <v>1.45</v>
      </c>
      <c r="V12" s="417" t="str">
        <f t="shared" si="0"/>
        <v>MH</v>
      </c>
      <c r="W12" s="524">
        <f t="shared" si="2"/>
        <v>6.571428571428573</v>
      </c>
    </row>
    <row r="13" spans="1:25">
      <c r="A13" s="626" t="s">
        <v>84</v>
      </c>
      <c r="B13" s="70"/>
      <c r="C13" s="84" t="s">
        <v>132</v>
      </c>
      <c r="D13" s="103" t="s">
        <v>78</v>
      </c>
      <c r="E13" s="44"/>
      <c r="F13" s="55">
        <v>3</v>
      </c>
      <c r="G13" s="56">
        <v>3</v>
      </c>
      <c r="H13" s="56">
        <v>1</v>
      </c>
      <c r="I13" s="390">
        <v>1</v>
      </c>
      <c r="J13" s="57">
        <v>0</v>
      </c>
      <c r="K13" s="53">
        <v>0</v>
      </c>
      <c r="L13" s="60">
        <v>0</v>
      </c>
      <c r="M13" s="58">
        <v>2</v>
      </c>
      <c r="N13" s="59">
        <v>0</v>
      </c>
      <c r="O13" s="53">
        <v>1</v>
      </c>
      <c r="P13" s="60">
        <v>1</v>
      </c>
      <c r="Q13" s="15">
        <v>1</v>
      </c>
      <c r="R13" s="10">
        <v>0</v>
      </c>
      <c r="S13" s="405">
        <v>0</v>
      </c>
      <c r="T13" s="409">
        <v>3</v>
      </c>
      <c r="U13" s="413">
        <f t="shared" si="1"/>
        <v>1.3333333333333333</v>
      </c>
      <c r="V13" s="417" t="str">
        <f t="shared" si="0"/>
        <v>M</v>
      </c>
      <c r="W13" s="524">
        <f t="shared" si="2"/>
        <v>5.5714285714285712</v>
      </c>
    </row>
    <row r="14" spans="1:25">
      <c r="A14" s="626" t="s">
        <v>84</v>
      </c>
      <c r="B14" s="70"/>
      <c r="C14" s="84" t="s">
        <v>132</v>
      </c>
      <c r="D14" s="103" t="s">
        <v>79</v>
      </c>
      <c r="E14" s="44"/>
      <c r="F14" s="55">
        <v>3</v>
      </c>
      <c r="G14" s="56">
        <v>3</v>
      </c>
      <c r="H14" s="56">
        <v>1</v>
      </c>
      <c r="I14" s="390">
        <v>2</v>
      </c>
      <c r="J14" s="57">
        <v>0</v>
      </c>
      <c r="K14" s="53">
        <v>0</v>
      </c>
      <c r="L14" s="60">
        <v>0</v>
      </c>
      <c r="M14" s="58">
        <v>2</v>
      </c>
      <c r="N14" s="59">
        <v>0</v>
      </c>
      <c r="O14" s="53">
        <v>2</v>
      </c>
      <c r="P14" s="60">
        <v>1</v>
      </c>
      <c r="Q14" s="15">
        <v>2</v>
      </c>
      <c r="R14" s="10">
        <v>2</v>
      </c>
      <c r="S14" s="405">
        <v>2</v>
      </c>
      <c r="T14" s="409">
        <v>1</v>
      </c>
      <c r="U14" s="413">
        <f t="shared" si="1"/>
        <v>1.4</v>
      </c>
      <c r="V14" s="417" t="str">
        <f t="shared" si="0"/>
        <v>M</v>
      </c>
      <c r="W14" s="524">
        <f t="shared" si="2"/>
        <v>6.1428571428571432</v>
      </c>
    </row>
    <row r="15" spans="1:25">
      <c r="A15" s="626" t="s">
        <v>84</v>
      </c>
      <c r="B15" s="70"/>
      <c r="C15" s="84" t="s">
        <v>132</v>
      </c>
      <c r="D15" s="103" t="s">
        <v>81</v>
      </c>
      <c r="E15" s="44"/>
      <c r="F15" s="55">
        <v>2</v>
      </c>
      <c r="G15" s="56">
        <v>3</v>
      </c>
      <c r="H15" s="56">
        <v>3</v>
      </c>
      <c r="I15" s="390">
        <v>3</v>
      </c>
      <c r="J15" s="57">
        <v>0</v>
      </c>
      <c r="K15" s="53">
        <v>0</v>
      </c>
      <c r="L15" s="60">
        <v>0</v>
      </c>
      <c r="M15" s="58">
        <v>2</v>
      </c>
      <c r="N15" s="59">
        <v>0</v>
      </c>
      <c r="O15" s="53">
        <v>2</v>
      </c>
      <c r="P15" s="60">
        <v>1</v>
      </c>
      <c r="Q15" s="15">
        <v>2</v>
      </c>
      <c r="R15" s="10">
        <v>0</v>
      </c>
      <c r="S15" s="405">
        <v>0</v>
      </c>
      <c r="T15" s="409">
        <v>3</v>
      </c>
      <c r="U15" s="413">
        <f t="shared" si="1"/>
        <v>1.6</v>
      </c>
      <c r="V15" s="417" t="str">
        <f t="shared" si="0"/>
        <v>H</v>
      </c>
      <c r="W15" s="525">
        <f t="shared" si="2"/>
        <v>7.8571428571428577</v>
      </c>
    </row>
    <row r="16" spans="1:25">
      <c r="A16" s="626" t="s">
        <v>84</v>
      </c>
      <c r="B16" s="70"/>
      <c r="C16" s="84" t="s">
        <v>145</v>
      </c>
      <c r="D16" s="103" t="s">
        <v>80</v>
      </c>
      <c r="E16" s="44"/>
      <c r="F16" s="55">
        <v>3</v>
      </c>
      <c r="G16" s="56">
        <v>3</v>
      </c>
      <c r="H16" s="56">
        <v>3</v>
      </c>
      <c r="I16" s="390">
        <v>1</v>
      </c>
      <c r="J16" s="57">
        <v>1</v>
      </c>
      <c r="K16" s="53">
        <v>1</v>
      </c>
      <c r="L16" s="60">
        <v>1</v>
      </c>
      <c r="M16" s="58">
        <v>2</v>
      </c>
      <c r="N16" s="59">
        <v>0</v>
      </c>
      <c r="O16" s="53">
        <v>2</v>
      </c>
      <c r="P16" s="60">
        <v>1</v>
      </c>
      <c r="Q16" s="15">
        <v>2</v>
      </c>
      <c r="R16" s="10">
        <v>0</v>
      </c>
      <c r="S16" s="405">
        <v>0</v>
      </c>
      <c r="T16" s="409">
        <v>3</v>
      </c>
      <c r="U16" s="413">
        <f t="shared" si="1"/>
        <v>1.7</v>
      </c>
      <c r="V16" s="417" t="str">
        <f t="shared" si="0"/>
        <v>H</v>
      </c>
      <c r="W16" s="525">
        <f t="shared" si="2"/>
        <v>8.7142857142857153</v>
      </c>
    </row>
    <row r="17" spans="1:23">
      <c r="A17" s="626"/>
      <c r="B17" s="70"/>
      <c r="C17" s="84"/>
      <c r="D17" s="103"/>
      <c r="E17" s="44"/>
      <c r="F17" s="55"/>
      <c r="G17" s="56"/>
      <c r="H17" s="56"/>
      <c r="I17" s="390"/>
      <c r="J17" s="57"/>
      <c r="K17" s="53"/>
      <c r="L17" s="60"/>
      <c r="M17" s="58"/>
      <c r="N17" s="59"/>
      <c r="O17" s="53"/>
      <c r="P17" s="60"/>
      <c r="Q17" s="15"/>
      <c r="R17" s="10"/>
      <c r="S17" s="405"/>
      <c r="T17" s="409"/>
      <c r="U17" s="413"/>
      <c r="V17" s="417"/>
      <c r="W17" s="524"/>
    </row>
    <row r="18" spans="1:23">
      <c r="A18" s="626"/>
      <c r="B18" s="70"/>
      <c r="C18" s="83" t="s">
        <v>66</v>
      </c>
      <c r="D18" s="132"/>
      <c r="E18" s="133"/>
      <c r="F18" s="55"/>
      <c r="G18" s="56"/>
      <c r="H18" s="56"/>
      <c r="I18" s="390"/>
      <c r="J18" s="57"/>
      <c r="K18" s="53"/>
      <c r="L18" s="60"/>
      <c r="M18" s="58"/>
      <c r="N18" s="59"/>
      <c r="O18" s="53"/>
      <c r="P18" s="60"/>
      <c r="Q18" s="15"/>
      <c r="R18" s="10"/>
      <c r="S18" s="405"/>
      <c r="T18" s="409"/>
      <c r="U18" s="413"/>
      <c r="V18" s="417"/>
      <c r="W18" s="524"/>
    </row>
    <row r="19" spans="1:23">
      <c r="A19" s="625"/>
      <c r="B19" s="70"/>
      <c r="C19" s="84" t="s">
        <v>13</v>
      </c>
      <c r="D19" s="103" t="s">
        <v>57</v>
      </c>
      <c r="E19" s="44"/>
      <c r="F19" s="55">
        <v>2</v>
      </c>
      <c r="G19" s="56">
        <v>1</v>
      </c>
      <c r="H19" s="56">
        <v>3</v>
      </c>
      <c r="I19" s="390">
        <v>2</v>
      </c>
      <c r="J19" s="57">
        <v>1</v>
      </c>
      <c r="K19" s="53">
        <v>0</v>
      </c>
      <c r="L19" s="60">
        <v>2</v>
      </c>
      <c r="M19" s="58">
        <v>0</v>
      </c>
      <c r="N19" s="59">
        <v>0</v>
      </c>
      <c r="O19" s="53">
        <v>2</v>
      </c>
      <c r="P19" s="60">
        <v>0</v>
      </c>
      <c r="Q19" s="15">
        <v>2</v>
      </c>
      <c r="R19" s="10">
        <v>0</v>
      </c>
      <c r="S19" s="405">
        <v>0</v>
      </c>
      <c r="T19" s="409">
        <v>0</v>
      </c>
      <c r="U19" s="413">
        <f t="shared" si="1"/>
        <v>0.78333333333333333</v>
      </c>
      <c r="V19" s="417" t="str">
        <f t="shared" ref="V19:V30" si="3">IF(U19&gt;=$U$85,"H", IF(U19&gt;$U$86,"MH", IF(U19&gt;$U$87, "M", IF(U19&gt;$U$88, "ML", "L"))))</f>
        <v>L</v>
      </c>
      <c r="W19" s="524">
        <f t="shared" si="2"/>
        <v>0.85714285714285854</v>
      </c>
    </row>
    <row r="20" spans="1:23">
      <c r="A20" s="625"/>
      <c r="B20" s="70"/>
      <c r="C20" s="84" t="s">
        <v>13</v>
      </c>
      <c r="D20" s="103" t="s">
        <v>56</v>
      </c>
      <c r="E20" s="44"/>
      <c r="F20" s="55">
        <v>3</v>
      </c>
      <c r="G20" s="56">
        <v>2</v>
      </c>
      <c r="H20" s="56">
        <v>0</v>
      </c>
      <c r="I20" s="390">
        <v>3</v>
      </c>
      <c r="J20" s="57">
        <v>0</v>
      </c>
      <c r="K20" s="53">
        <v>0</v>
      </c>
      <c r="L20" s="60">
        <v>0</v>
      </c>
      <c r="M20" s="58">
        <v>0</v>
      </c>
      <c r="N20" s="59">
        <v>0</v>
      </c>
      <c r="O20" s="53">
        <v>1</v>
      </c>
      <c r="P20" s="60">
        <v>1</v>
      </c>
      <c r="Q20" s="15">
        <v>1</v>
      </c>
      <c r="R20" s="10">
        <v>1</v>
      </c>
      <c r="S20" s="405">
        <v>1</v>
      </c>
      <c r="T20" s="409">
        <v>0</v>
      </c>
      <c r="U20" s="413">
        <f t="shared" ref="U20:U30" si="4">(((F20+G20+H20+I20)/4)*0.2)+(((J20+K20+L20)/3)*0.15) + (M20*0.15) + (((N20+O20+P20)/3)*0.2) + (((Q20+R20+S20)/3)*0.15) + (T20*0.15)</f>
        <v>0.68333333333333335</v>
      </c>
      <c r="V20" s="417" t="str">
        <f t="shared" si="3"/>
        <v>L</v>
      </c>
      <c r="W20" s="524">
        <f t="shared" si="2"/>
        <v>0</v>
      </c>
    </row>
    <row r="21" spans="1:23" ht="52.5" customHeight="1">
      <c r="A21" s="625"/>
      <c r="B21" s="70"/>
      <c r="C21" s="84" t="s">
        <v>87</v>
      </c>
      <c r="D21" s="109" t="s">
        <v>11</v>
      </c>
      <c r="E21" s="51" t="s">
        <v>149</v>
      </c>
      <c r="F21" s="134">
        <v>1</v>
      </c>
      <c r="G21" s="135">
        <v>3</v>
      </c>
      <c r="H21" s="135">
        <v>0</v>
      </c>
      <c r="I21" s="391">
        <v>2</v>
      </c>
      <c r="J21" s="136">
        <v>0</v>
      </c>
      <c r="K21" s="137">
        <v>0</v>
      </c>
      <c r="L21" s="395">
        <v>2</v>
      </c>
      <c r="M21" s="401">
        <v>0</v>
      </c>
      <c r="N21" s="398">
        <v>0</v>
      </c>
      <c r="O21" s="137">
        <v>0</v>
      </c>
      <c r="P21" s="395">
        <v>0</v>
      </c>
      <c r="Q21" s="138">
        <v>0</v>
      </c>
      <c r="R21" s="139">
        <v>0</v>
      </c>
      <c r="S21" s="406">
        <v>0</v>
      </c>
      <c r="T21" s="410">
        <v>3</v>
      </c>
      <c r="U21" s="414">
        <f t="shared" si="4"/>
        <v>0.85</v>
      </c>
      <c r="V21" s="417" t="str">
        <f t="shared" si="3"/>
        <v>L</v>
      </c>
      <c r="W21" s="524">
        <f t="shared" si="2"/>
        <v>1.4285714285714279</v>
      </c>
    </row>
    <row r="22" spans="1:23">
      <c r="A22" s="625"/>
      <c r="B22" s="70"/>
      <c r="C22" s="84" t="s">
        <v>87</v>
      </c>
      <c r="D22" s="103" t="s">
        <v>11</v>
      </c>
      <c r="E22" s="14" t="s">
        <v>58</v>
      </c>
      <c r="F22" s="55">
        <v>1</v>
      </c>
      <c r="G22" s="56">
        <v>2</v>
      </c>
      <c r="H22" s="56">
        <v>0</v>
      </c>
      <c r="I22" s="390">
        <v>2</v>
      </c>
      <c r="J22" s="57">
        <v>0</v>
      </c>
      <c r="K22" s="53">
        <v>0</v>
      </c>
      <c r="L22" s="60">
        <v>2</v>
      </c>
      <c r="M22" s="58">
        <v>1</v>
      </c>
      <c r="N22" s="59">
        <v>0</v>
      </c>
      <c r="O22" s="53">
        <v>1</v>
      </c>
      <c r="P22" s="60">
        <v>0</v>
      </c>
      <c r="Q22" s="15">
        <v>1</v>
      </c>
      <c r="R22" s="10">
        <v>0</v>
      </c>
      <c r="S22" s="405">
        <v>0</v>
      </c>
      <c r="T22" s="409">
        <v>3</v>
      </c>
      <c r="U22" s="413">
        <f t="shared" si="4"/>
        <v>1.0666666666666667</v>
      </c>
      <c r="V22" s="417" t="str">
        <f t="shared" si="3"/>
        <v>L</v>
      </c>
      <c r="W22" s="524">
        <f t="shared" si="2"/>
        <v>3.2857142857142865</v>
      </c>
    </row>
    <row r="23" spans="1:23" ht="25.5">
      <c r="A23" s="625"/>
      <c r="B23" s="70"/>
      <c r="C23" s="84" t="s">
        <v>87</v>
      </c>
      <c r="D23" s="109" t="s">
        <v>11</v>
      </c>
      <c r="E23" s="14" t="s">
        <v>148</v>
      </c>
      <c r="F23" s="55">
        <v>1</v>
      </c>
      <c r="G23" s="56">
        <v>1</v>
      </c>
      <c r="H23" s="56">
        <v>0</v>
      </c>
      <c r="I23" s="390">
        <v>2</v>
      </c>
      <c r="J23" s="57">
        <v>0</v>
      </c>
      <c r="K23" s="53">
        <v>0</v>
      </c>
      <c r="L23" s="60">
        <v>2</v>
      </c>
      <c r="M23" s="58">
        <v>2</v>
      </c>
      <c r="N23" s="59">
        <v>2</v>
      </c>
      <c r="O23" s="53">
        <v>1</v>
      </c>
      <c r="P23" s="60">
        <v>0</v>
      </c>
      <c r="Q23" s="15">
        <v>1</v>
      </c>
      <c r="R23" s="10">
        <v>2</v>
      </c>
      <c r="S23" s="405">
        <v>0</v>
      </c>
      <c r="T23" s="409">
        <v>0</v>
      </c>
      <c r="U23" s="413">
        <f t="shared" si="4"/>
        <v>0.95000000000000007</v>
      </c>
      <c r="V23" s="417" t="str">
        <f t="shared" si="3"/>
        <v>L</v>
      </c>
      <c r="W23" s="524">
        <f t="shared" si="2"/>
        <v>2.2857142857142865</v>
      </c>
    </row>
    <row r="24" spans="1:23">
      <c r="A24" s="625"/>
      <c r="B24" s="70"/>
      <c r="C24" s="84" t="s">
        <v>13</v>
      </c>
      <c r="D24" s="103" t="s">
        <v>150</v>
      </c>
      <c r="E24" s="44"/>
      <c r="F24" s="55">
        <v>3</v>
      </c>
      <c r="G24" s="56">
        <v>3</v>
      </c>
      <c r="H24" s="56">
        <v>3</v>
      </c>
      <c r="I24" s="390">
        <v>3</v>
      </c>
      <c r="J24" s="57">
        <v>1</v>
      </c>
      <c r="K24" s="53">
        <v>2</v>
      </c>
      <c r="L24" s="60">
        <v>0</v>
      </c>
      <c r="M24" s="58">
        <v>0</v>
      </c>
      <c r="N24" s="59">
        <v>0</v>
      </c>
      <c r="O24" s="53">
        <v>2</v>
      </c>
      <c r="P24" s="60">
        <v>1</v>
      </c>
      <c r="Q24" s="15">
        <v>0</v>
      </c>
      <c r="R24" s="10">
        <v>0</v>
      </c>
      <c r="S24" s="405">
        <v>0</v>
      </c>
      <c r="T24" s="409">
        <v>0</v>
      </c>
      <c r="U24" s="413">
        <f t="shared" si="4"/>
        <v>0.95000000000000018</v>
      </c>
      <c r="V24" s="417" t="str">
        <f t="shared" si="3"/>
        <v>L</v>
      </c>
      <c r="W24" s="524">
        <f t="shared" si="2"/>
        <v>2.2857142857142874</v>
      </c>
    </row>
    <row r="25" spans="1:23">
      <c r="A25" s="625"/>
      <c r="B25" s="70"/>
      <c r="C25" s="84" t="s">
        <v>13</v>
      </c>
      <c r="D25" s="103" t="s">
        <v>61</v>
      </c>
      <c r="E25" s="44"/>
      <c r="F25" s="55">
        <v>2</v>
      </c>
      <c r="G25" s="56">
        <v>2</v>
      </c>
      <c r="H25" s="56">
        <v>3</v>
      </c>
      <c r="I25" s="390">
        <v>3</v>
      </c>
      <c r="J25" s="57">
        <v>2</v>
      </c>
      <c r="K25" s="53">
        <v>2</v>
      </c>
      <c r="L25" s="60">
        <v>1</v>
      </c>
      <c r="M25" s="58">
        <v>0</v>
      </c>
      <c r="N25" s="59">
        <v>0</v>
      </c>
      <c r="O25" s="53">
        <v>1</v>
      </c>
      <c r="P25" s="60">
        <v>1</v>
      </c>
      <c r="Q25" s="15">
        <v>1</v>
      </c>
      <c r="R25" s="10">
        <v>0</v>
      </c>
      <c r="S25" s="405">
        <v>0</v>
      </c>
      <c r="T25" s="409">
        <v>3</v>
      </c>
      <c r="U25" s="413">
        <f t="shared" si="4"/>
        <v>1.3833333333333333</v>
      </c>
      <c r="V25" s="417" t="str">
        <f t="shared" si="3"/>
        <v>M</v>
      </c>
      <c r="W25" s="524">
        <f t="shared" si="2"/>
        <v>6.0000000000000009</v>
      </c>
    </row>
    <row r="26" spans="1:23">
      <c r="A26" s="625"/>
      <c r="B26" s="70"/>
      <c r="C26" s="84" t="s">
        <v>13</v>
      </c>
      <c r="D26" s="103" t="s">
        <v>62</v>
      </c>
      <c r="E26" s="44"/>
      <c r="F26" s="55">
        <v>2</v>
      </c>
      <c r="G26" s="56">
        <v>3</v>
      </c>
      <c r="H26" s="56">
        <v>1</v>
      </c>
      <c r="I26" s="390">
        <v>3</v>
      </c>
      <c r="J26" s="57">
        <v>0</v>
      </c>
      <c r="K26" s="53">
        <v>0</v>
      </c>
      <c r="L26" s="60">
        <v>0</v>
      </c>
      <c r="M26" s="58">
        <v>3</v>
      </c>
      <c r="N26" s="59">
        <v>0</v>
      </c>
      <c r="O26" s="53">
        <v>2</v>
      </c>
      <c r="P26" s="60">
        <v>0</v>
      </c>
      <c r="Q26" s="15">
        <v>1</v>
      </c>
      <c r="R26" s="10">
        <v>0</v>
      </c>
      <c r="S26" s="405">
        <v>0</v>
      </c>
      <c r="T26" s="409">
        <v>2</v>
      </c>
      <c r="U26" s="413">
        <f t="shared" si="4"/>
        <v>1.3833333333333333</v>
      </c>
      <c r="V26" s="417" t="str">
        <f t="shared" si="3"/>
        <v>M</v>
      </c>
      <c r="W26" s="524">
        <f t="shared" si="2"/>
        <v>6.0000000000000009</v>
      </c>
    </row>
    <row r="27" spans="1:23">
      <c r="A27" s="625"/>
      <c r="B27" s="70"/>
      <c r="C27" s="84" t="s">
        <v>13</v>
      </c>
      <c r="D27" s="103" t="s">
        <v>97</v>
      </c>
      <c r="E27" s="44"/>
      <c r="F27" s="55">
        <v>1</v>
      </c>
      <c r="G27" s="56">
        <v>1</v>
      </c>
      <c r="H27" s="56">
        <v>1</v>
      </c>
      <c r="I27" s="390">
        <v>2</v>
      </c>
      <c r="J27" s="57">
        <v>0</v>
      </c>
      <c r="K27" s="53">
        <v>1</v>
      </c>
      <c r="L27" s="60">
        <v>2</v>
      </c>
      <c r="M27" s="58">
        <v>2</v>
      </c>
      <c r="N27" s="59">
        <v>0</v>
      </c>
      <c r="O27" s="53">
        <v>1</v>
      </c>
      <c r="P27" s="60">
        <v>1</v>
      </c>
      <c r="Q27" s="15">
        <v>1</v>
      </c>
      <c r="R27" s="10">
        <v>2</v>
      </c>
      <c r="S27" s="405">
        <v>3</v>
      </c>
      <c r="T27" s="409">
        <v>2</v>
      </c>
      <c r="U27" s="413">
        <f t="shared" si="4"/>
        <v>1.4333333333333333</v>
      </c>
      <c r="V27" s="417" t="str">
        <f t="shared" si="3"/>
        <v>M</v>
      </c>
      <c r="W27" s="524">
        <f t="shared" si="2"/>
        <v>6.4285714285714306</v>
      </c>
    </row>
    <row r="28" spans="1:23">
      <c r="A28" s="625"/>
      <c r="B28" s="70"/>
      <c r="C28" s="84" t="s">
        <v>13</v>
      </c>
      <c r="D28" s="103" t="s">
        <v>90</v>
      </c>
      <c r="E28" s="44"/>
      <c r="F28" s="55">
        <v>2</v>
      </c>
      <c r="G28" s="56">
        <v>2</v>
      </c>
      <c r="H28" s="56">
        <v>1</v>
      </c>
      <c r="I28" s="390">
        <v>2</v>
      </c>
      <c r="J28" s="57">
        <v>0</v>
      </c>
      <c r="K28" s="53">
        <v>1</v>
      </c>
      <c r="L28" s="60">
        <v>2</v>
      </c>
      <c r="M28" s="58">
        <v>1</v>
      </c>
      <c r="N28" s="59">
        <v>0</v>
      </c>
      <c r="O28" s="53">
        <v>1</v>
      </c>
      <c r="P28" s="60">
        <v>0</v>
      </c>
      <c r="Q28" s="15">
        <v>2</v>
      </c>
      <c r="R28" s="10">
        <v>2</v>
      </c>
      <c r="S28" s="405">
        <v>2</v>
      </c>
      <c r="T28" s="409">
        <v>0</v>
      </c>
      <c r="U28" s="413">
        <f t="shared" si="4"/>
        <v>1.0166666666666666</v>
      </c>
      <c r="V28" s="417" t="str">
        <f t="shared" si="3"/>
        <v>L</v>
      </c>
      <c r="W28" s="524">
        <f t="shared" si="2"/>
        <v>2.8571428571428568</v>
      </c>
    </row>
    <row r="29" spans="1:23">
      <c r="A29" s="625"/>
      <c r="B29" s="70"/>
      <c r="C29" s="84" t="s">
        <v>13</v>
      </c>
      <c r="D29" s="103" t="s">
        <v>297</v>
      </c>
      <c r="E29" s="44"/>
      <c r="F29" s="55">
        <v>3</v>
      </c>
      <c r="G29" s="56">
        <v>1</v>
      </c>
      <c r="H29" s="56">
        <v>2</v>
      </c>
      <c r="I29" s="390">
        <v>2</v>
      </c>
      <c r="J29" s="57">
        <v>2</v>
      </c>
      <c r="K29" s="53">
        <v>3</v>
      </c>
      <c r="L29" s="60">
        <v>1</v>
      </c>
      <c r="M29" s="58">
        <v>2</v>
      </c>
      <c r="N29" s="59">
        <v>2</v>
      </c>
      <c r="O29" s="53">
        <v>2</v>
      </c>
      <c r="P29" s="60">
        <v>2</v>
      </c>
      <c r="Q29" s="15">
        <v>0</v>
      </c>
      <c r="R29" s="10">
        <v>0</v>
      </c>
      <c r="S29" s="405">
        <v>0</v>
      </c>
      <c r="T29" s="409">
        <v>3</v>
      </c>
      <c r="U29" s="413">
        <f t="shared" si="4"/>
        <v>1.8499999999999999</v>
      </c>
      <c r="V29" s="511" t="str">
        <f t="shared" si="3"/>
        <v>H</v>
      </c>
      <c r="W29" s="525">
        <f t="shared" si="2"/>
        <v>10</v>
      </c>
    </row>
    <row r="30" spans="1:23">
      <c r="A30" s="625"/>
      <c r="B30" s="70"/>
      <c r="C30" s="84" t="s">
        <v>13</v>
      </c>
      <c r="D30" s="103" t="s">
        <v>60</v>
      </c>
      <c r="E30" s="44"/>
      <c r="F30" s="55">
        <v>2</v>
      </c>
      <c r="G30" s="56">
        <v>2</v>
      </c>
      <c r="H30" s="56">
        <v>1</v>
      </c>
      <c r="I30" s="390">
        <v>3</v>
      </c>
      <c r="J30" s="57">
        <v>0</v>
      </c>
      <c r="K30" s="53">
        <v>0</v>
      </c>
      <c r="L30" s="60">
        <v>0</v>
      </c>
      <c r="M30" s="58">
        <v>2</v>
      </c>
      <c r="N30" s="59">
        <v>1</v>
      </c>
      <c r="O30" s="53">
        <v>2</v>
      </c>
      <c r="P30" s="60">
        <v>1</v>
      </c>
      <c r="Q30" s="15">
        <v>2</v>
      </c>
      <c r="R30" s="10">
        <v>1</v>
      </c>
      <c r="S30" s="405">
        <v>1</v>
      </c>
      <c r="T30" s="409">
        <v>0</v>
      </c>
      <c r="U30" s="413">
        <f t="shared" si="4"/>
        <v>1.1666666666666665</v>
      </c>
      <c r="V30" s="417" t="str">
        <f t="shared" si="3"/>
        <v>ML</v>
      </c>
      <c r="W30" s="524">
        <f t="shared" si="2"/>
        <v>4.1428571428571415</v>
      </c>
    </row>
    <row r="31" spans="1:23">
      <c r="A31" s="625"/>
      <c r="B31" s="70"/>
      <c r="C31" s="84"/>
      <c r="D31" s="103"/>
      <c r="E31" s="44"/>
      <c r="F31" s="55"/>
      <c r="G31" s="56"/>
      <c r="H31" s="56"/>
      <c r="I31" s="390"/>
      <c r="J31" s="57"/>
      <c r="K31" s="53"/>
      <c r="L31" s="60"/>
      <c r="M31" s="58"/>
      <c r="N31" s="59"/>
      <c r="O31" s="53"/>
      <c r="P31" s="60"/>
      <c r="Q31" s="15"/>
      <c r="R31" s="10"/>
      <c r="S31" s="405"/>
      <c r="T31" s="409"/>
      <c r="U31" s="413"/>
      <c r="V31" s="417"/>
      <c r="W31" s="524"/>
    </row>
    <row r="32" spans="1:23">
      <c r="A32" s="625"/>
      <c r="B32" s="70"/>
      <c r="C32" s="83" t="s">
        <v>143</v>
      </c>
      <c r="D32" s="103"/>
      <c r="E32" s="44"/>
      <c r="F32" s="55"/>
      <c r="G32" s="56"/>
      <c r="H32" s="56"/>
      <c r="I32" s="390"/>
      <c r="J32" s="57"/>
      <c r="K32" s="53"/>
      <c r="L32" s="60"/>
      <c r="M32" s="58"/>
      <c r="N32" s="59"/>
      <c r="O32" s="53"/>
      <c r="P32" s="60"/>
      <c r="Q32" s="15"/>
      <c r="R32" s="10"/>
      <c r="S32" s="405"/>
      <c r="T32" s="409"/>
      <c r="U32" s="413"/>
      <c r="V32" s="417"/>
      <c r="W32" s="524"/>
    </row>
    <row r="33" spans="1:24">
      <c r="A33" s="625"/>
      <c r="B33" s="70"/>
      <c r="C33" s="84" t="s">
        <v>86</v>
      </c>
      <c r="D33" s="103" t="s">
        <v>232</v>
      </c>
      <c r="E33" s="14"/>
      <c r="F33" s="55">
        <v>3</v>
      </c>
      <c r="G33" s="56">
        <v>3</v>
      </c>
      <c r="H33" s="56">
        <v>3</v>
      </c>
      <c r="I33" s="390">
        <v>3</v>
      </c>
      <c r="J33" s="57">
        <v>2</v>
      </c>
      <c r="K33" s="53">
        <v>0</v>
      </c>
      <c r="L33" s="60">
        <v>1</v>
      </c>
      <c r="M33" s="58">
        <v>0</v>
      </c>
      <c r="N33" s="59">
        <v>1</v>
      </c>
      <c r="O33" s="53">
        <v>2</v>
      </c>
      <c r="P33" s="60">
        <v>2</v>
      </c>
      <c r="Q33" s="15">
        <v>2</v>
      </c>
      <c r="R33" s="10">
        <v>0</v>
      </c>
      <c r="S33" s="405">
        <v>0</v>
      </c>
      <c r="T33" s="409">
        <v>3</v>
      </c>
      <c r="U33" s="413">
        <f t="shared" ref="U33:U38" si="5">(((F33+G33+H33+I33)/4)*0.2)+(((J33+K33+L33)/3)*0.15) + (M33*0.15) + (((N33+O33+P33)/3)*0.2) + (((Q33+R33+S33)/3)*0.15) + (T33*0.15)</f>
        <v>1.6333333333333335</v>
      </c>
      <c r="V33" s="417" t="str">
        <f t="shared" ref="V33:V38" si="6">IF(U33&gt;=$U$85,"H", IF(U33&gt;$U$86,"MH", IF(U33&gt;$U$87, "M", IF(U33&gt;$U$88, "ML", "L"))))</f>
        <v>H</v>
      </c>
      <c r="W33" s="525">
        <f t="shared" si="2"/>
        <v>8.1428571428571459</v>
      </c>
    </row>
    <row r="34" spans="1:24" s="90" customFormat="1">
      <c r="A34" s="627" t="s">
        <v>84</v>
      </c>
      <c r="B34" s="70"/>
      <c r="C34" s="84" t="s">
        <v>86</v>
      </c>
      <c r="D34" s="103" t="s">
        <v>67</v>
      </c>
      <c r="E34" s="44"/>
      <c r="F34" s="55">
        <v>2</v>
      </c>
      <c r="G34" s="56">
        <v>3</v>
      </c>
      <c r="H34" s="56">
        <v>1</v>
      </c>
      <c r="I34" s="390">
        <v>2</v>
      </c>
      <c r="J34" s="57">
        <v>3</v>
      </c>
      <c r="K34" s="53">
        <v>0</v>
      </c>
      <c r="L34" s="60">
        <v>2</v>
      </c>
      <c r="M34" s="58">
        <v>2</v>
      </c>
      <c r="N34" s="59">
        <v>0</v>
      </c>
      <c r="O34" s="53">
        <v>1</v>
      </c>
      <c r="P34" s="60">
        <v>1</v>
      </c>
      <c r="Q34" s="15">
        <v>2</v>
      </c>
      <c r="R34" s="10">
        <v>0</v>
      </c>
      <c r="S34" s="405">
        <v>0</v>
      </c>
      <c r="T34" s="409">
        <v>3</v>
      </c>
      <c r="U34" s="413">
        <f t="shared" si="5"/>
        <v>1.6333333333333333</v>
      </c>
      <c r="V34" s="417" t="str">
        <f t="shared" si="6"/>
        <v>H</v>
      </c>
      <c r="W34" s="525">
        <f t="shared" si="2"/>
        <v>8.1428571428571441</v>
      </c>
      <c r="X34" s="41"/>
    </row>
    <row r="35" spans="1:24" s="4" customFormat="1">
      <c r="A35" s="626" t="s">
        <v>84</v>
      </c>
      <c r="B35" s="70"/>
      <c r="C35" s="84" t="s">
        <v>86</v>
      </c>
      <c r="D35" s="110" t="s">
        <v>88</v>
      </c>
      <c r="E35" s="42"/>
      <c r="F35" s="55">
        <v>1</v>
      </c>
      <c r="G35" s="56">
        <v>1</v>
      </c>
      <c r="H35" s="56">
        <v>0</v>
      </c>
      <c r="I35" s="390">
        <v>3</v>
      </c>
      <c r="J35" s="57">
        <v>0</v>
      </c>
      <c r="K35" s="53">
        <v>0</v>
      </c>
      <c r="L35" s="60">
        <v>0</v>
      </c>
      <c r="M35" s="58">
        <v>2</v>
      </c>
      <c r="N35" s="59">
        <v>0</v>
      </c>
      <c r="O35" s="53">
        <v>2</v>
      </c>
      <c r="P35" s="60">
        <v>1</v>
      </c>
      <c r="Q35" s="15">
        <v>1</v>
      </c>
      <c r="R35" s="10">
        <v>0</v>
      </c>
      <c r="S35" s="405">
        <v>0</v>
      </c>
      <c r="T35" s="409">
        <v>3</v>
      </c>
      <c r="U35" s="413">
        <f t="shared" si="5"/>
        <v>1.25</v>
      </c>
      <c r="V35" s="417" t="str">
        <f t="shared" si="6"/>
        <v>ML</v>
      </c>
      <c r="W35" s="524">
        <f t="shared" si="2"/>
        <v>4.8571428571428577</v>
      </c>
      <c r="X35" s="41"/>
    </row>
    <row r="36" spans="1:24" s="4" customFormat="1">
      <c r="A36" s="626" t="s">
        <v>84</v>
      </c>
      <c r="B36" s="70"/>
      <c r="C36" s="84" t="s">
        <v>86</v>
      </c>
      <c r="D36" s="110" t="s">
        <v>89</v>
      </c>
      <c r="E36" s="42"/>
      <c r="F36" s="55">
        <v>2</v>
      </c>
      <c r="G36" s="56">
        <v>2</v>
      </c>
      <c r="H36" s="56">
        <v>1</v>
      </c>
      <c r="I36" s="390">
        <v>3</v>
      </c>
      <c r="J36" s="57">
        <v>0</v>
      </c>
      <c r="K36" s="53">
        <v>0</v>
      </c>
      <c r="L36" s="60">
        <v>3</v>
      </c>
      <c r="M36" s="58">
        <v>2</v>
      </c>
      <c r="N36" s="59">
        <v>0</v>
      </c>
      <c r="O36" s="53">
        <v>2</v>
      </c>
      <c r="P36" s="60">
        <v>1</v>
      </c>
      <c r="Q36" s="15">
        <v>3</v>
      </c>
      <c r="R36" s="10">
        <v>0</v>
      </c>
      <c r="S36" s="405">
        <v>0</v>
      </c>
      <c r="T36" s="409">
        <v>3</v>
      </c>
      <c r="U36" s="413">
        <f t="shared" si="5"/>
        <v>1.65</v>
      </c>
      <c r="V36" s="417" t="str">
        <f t="shared" si="6"/>
        <v>H</v>
      </c>
      <c r="W36" s="525">
        <f t="shared" si="2"/>
        <v>8.2857142857142865</v>
      </c>
      <c r="X36" s="41"/>
    </row>
    <row r="37" spans="1:24">
      <c r="A37" s="626" t="s">
        <v>84</v>
      </c>
      <c r="B37" s="70"/>
      <c r="C37" s="84" t="s">
        <v>86</v>
      </c>
      <c r="D37" s="103" t="s">
        <v>64</v>
      </c>
      <c r="E37" s="44"/>
      <c r="F37" s="55">
        <v>2</v>
      </c>
      <c r="G37" s="56">
        <v>3</v>
      </c>
      <c r="H37" s="56">
        <v>2</v>
      </c>
      <c r="I37" s="390">
        <v>3</v>
      </c>
      <c r="J37" s="57">
        <v>0</v>
      </c>
      <c r="K37" s="53">
        <v>0</v>
      </c>
      <c r="L37" s="60">
        <v>2</v>
      </c>
      <c r="M37" s="58">
        <v>2</v>
      </c>
      <c r="N37" s="59">
        <v>0</v>
      </c>
      <c r="O37" s="53">
        <v>1</v>
      </c>
      <c r="P37" s="60">
        <v>0</v>
      </c>
      <c r="Q37" s="15">
        <v>2</v>
      </c>
      <c r="R37" s="10">
        <v>1</v>
      </c>
      <c r="S37" s="405">
        <v>0</v>
      </c>
      <c r="T37" s="409">
        <v>3</v>
      </c>
      <c r="U37" s="413">
        <f t="shared" si="5"/>
        <v>1.5666666666666664</v>
      </c>
      <c r="V37" s="417" t="str">
        <f t="shared" si="6"/>
        <v>MH</v>
      </c>
      <c r="W37" s="524">
        <f t="shared" si="2"/>
        <v>7.5714285714285703</v>
      </c>
    </row>
    <row r="38" spans="1:24">
      <c r="A38" s="626" t="s">
        <v>84</v>
      </c>
      <c r="B38" s="70"/>
      <c r="C38" s="89" t="s">
        <v>86</v>
      </c>
      <c r="D38" s="110" t="s">
        <v>159</v>
      </c>
      <c r="E38" s="42"/>
      <c r="F38" s="55">
        <v>3</v>
      </c>
      <c r="G38" s="56">
        <v>2</v>
      </c>
      <c r="H38" s="56">
        <v>0</v>
      </c>
      <c r="I38" s="390">
        <v>0</v>
      </c>
      <c r="J38" s="57">
        <v>0</v>
      </c>
      <c r="K38" s="53">
        <v>0</v>
      </c>
      <c r="L38" s="60">
        <v>0</v>
      </c>
      <c r="M38" s="58">
        <v>2</v>
      </c>
      <c r="N38" s="59">
        <v>1</v>
      </c>
      <c r="O38" s="53">
        <v>1</v>
      </c>
      <c r="P38" s="60">
        <v>1</v>
      </c>
      <c r="Q38" s="15">
        <v>3</v>
      </c>
      <c r="R38" s="10">
        <v>0</v>
      </c>
      <c r="S38" s="405">
        <v>0</v>
      </c>
      <c r="T38" s="409">
        <v>3</v>
      </c>
      <c r="U38" s="413">
        <f t="shared" si="5"/>
        <v>1.35</v>
      </c>
      <c r="V38" s="417" t="str">
        <f t="shared" si="6"/>
        <v>M</v>
      </c>
      <c r="W38" s="524">
        <f t="shared" si="2"/>
        <v>5.7142857142857162</v>
      </c>
    </row>
    <row r="39" spans="1:24">
      <c r="A39" s="625"/>
      <c r="B39" s="70"/>
      <c r="C39" s="89"/>
      <c r="D39" s="110"/>
      <c r="E39" s="42"/>
      <c r="F39" s="55"/>
      <c r="G39" s="56"/>
      <c r="H39" s="56"/>
      <c r="I39" s="390"/>
      <c r="J39" s="57"/>
      <c r="K39" s="53"/>
      <c r="L39" s="60"/>
      <c r="M39" s="58"/>
      <c r="N39" s="59"/>
      <c r="O39" s="53"/>
      <c r="P39" s="60"/>
      <c r="Q39" s="15"/>
      <c r="R39" s="10"/>
      <c r="S39" s="405"/>
      <c r="T39" s="409"/>
      <c r="U39" s="413"/>
      <c r="V39" s="417"/>
      <c r="W39" s="524"/>
    </row>
    <row r="40" spans="1:24">
      <c r="A40" s="625"/>
      <c r="B40" s="76"/>
      <c r="C40" s="85" t="s">
        <v>92</v>
      </c>
      <c r="D40" s="108"/>
      <c r="E40" s="44"/>
      <c r="F40" s="55"/>
      <c r="G40" s="56"/>
      <c r="H40" s="56"/>
      <c r="I40" s="390"/>
      <c r="J40" s="57"/>
      <c r="K40" s="53"/>
      <c r="L40" s="60"/>
      <c r="M40" s="58"/>
      <c r="N40" s="59"/>
      <c r="O40" s="53"/>
      <c r="P40" s="60"/>
      <c r="Q40" s="15"/>
      <c r="R40" s="10"/>
      <c r="S40" s="405"/>
      <c r="T40" s="409"/>
      <c r="U40" s="413"/>
      <c r="V40" s="417"/>
      <c r="W40" s="524"/>
    </row>
    <row r="41" spans="1:24">
      <c r="A41" s="626" t="s">
        <v>84</v>
      </c>
      <c r="B41" s="70"/>
      <c r="C41" s="84" t="s">
        <v>75</v>
      </c>
      <c r="D41" s="97" t="s">
        <v>82</v>
      </c>
      <c r="E41" s="75"/>
      <c r="F41" s="55">
        <v>2</v>
      </c>
      <c r="G41" s="56">
        <v>1</v>
      </c>
      <c r="H41" s="56">
        <v>2</v>
      </c>
      <c r="I41" s="390">
        <v>2</v>
      </c>
      <c r="J41" s="57">
        <v>0</v>
      </c>
      <c r="K41" s="53">
        <v>0</v>
      </c>
      <c r="L41" s="60">
        <v>3</v>
      </c>
      <c r="M41" s="58">
        <v>2</v>
      </c>
      <c r="N41" s="59">
        <v>0</v>
      </c>
      <c r="O41" s="53">
        <v>1</v>
      </c>
      <c r="P41" s="60">
        <v>0</v>
      </c>
      <c r="Q41" s="15">
        <v>2</v>
      </c>
      <c r="R41" s="10">
        <v>1</v>
      </c>
      <c r="S41" s="405">
        <v>0</v>
      </c>
      <c r="T41" s="409">
        <v>3</v>
      </c>
      <c r="U41" s="413">
        <f>(((F41+G41+H41+I41)/4)*0.2)+(((J41+K41+L41)/3)*0.15) + (M41*0.15) + (((N41+O41+P41)/3)*0.2) + (((Q41+R41+S41)/3)*0.15) + (T41*0.15)</f>
        <v>1.4666666666666666</v>
      </c>
      <c r="V41" s="417" t="str">
        <f>IF(U41&gt;=$U$85,"H", IF(U41&gt;$U$86,"MH", IF(U41&gt;$U$87, "M", IF(U41&gt;$U$88, "ML", "L"))))</f>
        <v>MH</v>
      </c>
      <c r="W41" s="524">
        <f t="shared" si="2"/>
        <v>6.7142857142857153</v>
      </c>
    </row>
    <row r="42" spans="1:24">
      <c r="A42" s="626" t="s">
        <v>84</v>
      </c>
      <c r="B42" s="70"/>
      <c r="C42" s="84" t="s">
        <v>75</v>
      </c>
      <c r="D42" s="104" t="s">
        <v>83</v>
      </c>
      <c r="E42" s="98"/>
      <c r="F42" s="55">
        <v>1</v>
      </c>
      <c r="G42" s="56">
        <v>1</v>
      </c>
      <c r="H42" s="56">
        <v>2</v>
      </c>
      <c r="I42" s="390">
        <v>3</v>
      </c>
      <c r="J42" s="57">
        <v>0</v>
      </c>
      <c r="K42" s="53">
        <v>0</v>
      </c>
      <c r="L42" s="60">
        <v>2</v>
      </c>
      <c r="M42" s="58">
        <v>1</v>
      </c>
      <c r="N42" s="59">
        <v>0</v>
      </c>
      <c r="O42" s="53">
        <v>3</v>
      </c>
      <c r="P42" s="60">
        <v>0</v>
      </c>
      <c r="Q42" s="15">
        <v>1</v>
      </c>
      <c r="R42" s="10">
        <v>0</v>
      </c>
      <c r="S42" s="405">
        <v>0</v>
      </c>
      <c r="T42" s="409">
        <v>3</v>
      </c>
      <c r="U42" s="413">
        <f>(((F42+G42+H42+I42)/4)*0.2)+(((J42+K42+L42)/3)*0.15) + (M42*0.15) + (((N42+O42+P42)/3)*0.2) + (((Q42+R42+S42)/3)*0.15) + (T42*0.15)</f>
        <v>1.3</v>
      </c>
      <c r="V42" s="417" t="str">
        <f>IF(U42&gt;=$U$85,"H", IF(U42&gt;$U$86,"MH", IF(U42&gt;$U$87, "M", IF(U42&gt;$U$88, "ML", "L"))))</f>
        <v>ML</v>
      </c>
      <c r="W42" s="524">
        <f t="shared" si="2"/>
        <v>5.2857142857142865</v>
      </c>
    </row>
    <row r="43" spans="1:24">
      <c r="A43" s="626"/>
      <c r="B43" s="77"/>
      <c r="C43" s="84"/>
      <c r="D43" s="111"/>
      <c r="E43" s="91"/>
      <c r="F43" s="55"/>
      <c r="G43" s="56"/>
      <c r="H43" s="56"/>
      <c r="I43" s="390"/>
      <c r="J43" s="57"/>
      <c r="K43" s="53"/>
      <c r="L43" s="60"/>
      <c r="M43" s="58"/>
      <c r="N43" s="59"/>
      <c r="O43" s="53"/>
      <c r="P43" s="60"/>
      <c r="Q43" s="15"/>
      <c r="R43" s="10"/>
      <c r="S43" s="405"/>
      <c r="T43" s="409"/>
      <c r="U43" s="413"/>
      <c r="V43" s="417"/>
      <c r="W43" s="524"/>
    </row>
    <row r="44" spans="1:24">
      <c r="A44" s="626"/>
      <c r="B44" s="77"/>
      <c r="C44" s="83" t="s">
        <v>91</v>
      </c>
      <c r="D44" s="111"/>
      <c r="E44" s="91"/>
      <c r="F44" s="55"/>
      <c r="G44" s="56"/>
      <c r="H44" s="56"/>
      <c r="I44" s="390"/>
      <c r="J44" s="57"/>
      <c r="K44" s="53"/>
      <c r="L44" s="60"/>
      <c r="M44" s="58"/>
      <c r="N44" s="59"/>
      <c r="O44" s="53"/>
      <c r="P44" s="60"/>
      <c r="Q44" s="15"/>
      <c r="R44" s="10"/>
      <c r="S44" s="405"/>
      <c r="T44" s="409"/>
      <c r="U44" s="413"/>
      <c r="V44" s="417"/>
      <c r="W44" s="524"/>
    </row>
    <row r="45" spans="1:24">
      <c r="A45" s="626" t="s">
        <v>84</v>
      </c>
      <c r="B45" s="70"/>
      <c r="C45" s="84" t="s">
        <v>151</v>
      </c>
      <c r="D45" s="112" t="s">
        <v>95</v>
      </c>
      <c r="E45" s="100"/>
      <c r="F45" s="55">
        <v>1</v>
      </c>
      <c r="G45" s="56">
        <v>1</v>
      </c>
      <c r="H45" s="56">
        <v>1</v>
      </c>
      <c r="I45" s="390">
        <v>3</v>
      </c>
      <c r="J45" s="57">
        <v>0</v>
      </c>
      <c r="K45" s="53">
        <v>0</v>
      </c>
      <c r="L45" s="60">
        <v>1</v>
      </c>
      <c r="M45" s="58">
        <v>1</v>
      </c>
      <c r="N45" s="59">
        <v>0</v>
      </c>
      <c r="O45" s="53">
        <v>1</v>
      </c>
      <c r="P45" s="60">
        <v>0</v>
      </c>
      <c r="Q45" s="15">
        <v>2</v>
      </c>
      <c r="R45" s="10">
        <v>0</v>
      </c>
      <c r="S45" s="405">
        <v>0</v>
      </c>
      <c r="T45" s="409">
        <v>3</v>
      </c>
      <c r="U45" s="413">
        <f>(((F45+G45+H45+I45)/4)*0.2)+(((J45+K45+L45)/3)*0.15) + (M45*0.15) + (((N45+O45+P45)/3)*0.2) + (((Q45+R45+S45)/3)*0.15) + (T45*0.15)</f>
        <v>1.1166666666666667</v>
      </c>
      <c r="V45" s="417" t="str">
        <f>IF(U45&gt;=$U$85,"H", IF(U45&gt;$U$86,"MH", IF(U45&gt;$U$87, "M", IF(U45&gt;$U$88, "ML", "L"))))</f>
        <v>ML</v>
      </c>
      <c r="W45" s="524">
        <f t="shared" si="2"/>
        <v>3.7142857142857144</v>
      </c>
    </row>
    <row r="46" spans="1:24">
      <c r="A46" s="626" t="s">
        <v>84</v>
      </c>
      <c r="B46" s="70"/>
      <c r="C46" s="84" t="s">
        <v>108</v>
      </c>
      <c r="D46" s="94" t="s">
        <v>96</v>
      </c>
      <c r="E46" s="99"/>
      <c r="F46" s="55">
        <v>3</v>
      </c>
      <c r="G46" s="56">
        <v>3</v>
      </c>
      <c r="H46" s="56">
        <v>2</v>
      </c>
      <c r="I46" s="390">
        <v>3</v>
      </c>
      <c r="J46" s="57">
        <v>0</v>
      </c>
      <c r="K46" s="53">
        <v>0</v>
      </c>
      <c r="L46" s="60">
        <v>2</v>
      </c>
      <c r="M46" s="58">
        <v>1</v>
      </c>
      <c r="N46" s="59">
        <v>0</v>
      </c>
      <c r="O46" s="53">
        <v>2</v>
      </c>
      <c r="P46" s="60">
        <v>0</v>
      </c>
      <c r="Q46" s="15">
        <v>3</v>
      </c>
      <c r="R46" s="10">
        <v>3</v>
      </c>
      <c r="S46" s="405">
        <v>1</v>
      </c>
      <c r="T46" s="409">
        <v>1</v>
      </c>
      <c r="U46" s="413">
        <f>(((F46+G46+H46+I46)/4)*0.2)+(((J46+K46+L46)/3)*0.15) + (M46*0.15) + (((N46+O46+P46)/3)*0.2) + (((Q46+R46+S46)/3)*0.15) + (T46*0.15)</f>
        <v>1.4333333333333333</v>
      </c>
      <c r="V46" s="417" t="str">
        <f>IF(U46&gt;=$U$85,"H", IF(U46&gt;$U$86,"MH", IF(U46&gt;$U$87, "M", IF(U46&gt;$U$88, "ML", "L"))))</f>
        <v>M</v>
      </c>
      <c r="W46" s="524">
        <f t="shared" si="2"/>
        <v>6.4285714285714306</v>
      </c>
    </row>
    <row r="47" spans="1:24">
      <c r="A47" s="625"/>
      <c r="B47" s="70"/>
      <c r="C47" s="84" t="s">
        <v>147</v>
      </c>
      <c r="D47" s="105" t="s">
        <v>146</v>
      </c>
      <c r="E47" s="44"/>
      <c r="F47" s="55">
        <v>3</v>
      </c>
      <c r="G47" s="56">
        <v>2</v>
      </c>
      <c r="H47" s="56">
        <v>2</v>
      </c>
      <c r="I47" s="390">
        <v>1</v>
      </c>
      <c r="J47" s="57">
        <v>2</v>
      </c>
      <c r="K47" s="53">
        <v>3</v>
      </c>
      <c r="L47" s="60">
        <v>2</v>
      </c>
      <c r="M47" s="58">
        <v>1</v>
      </c>
      <c r="N47" s="59">
        <v>0</v>
      </c>
      <c r="O47" s="53">
        <v>2</v>
      </c>
      <c r="P47" s="60">
        <v>1</v>
      </c>
      <c r="Q47" s="15">
        <v>1</v>
      </c>
      <c r="R47" s="10">
        <v>0</v>
      </c>
      <c r="S47" s="405">
        <v>0</v>
      </c>
      <c r="T47" s="409">
        <v>3</v>
      </c>
      <c r="U47" s="413">
        <f>(((F47+G47+H47+I47)/4)*0.2)+(((J47+K47+L47)/3)*0.15) + (M47*0.15) + (((N47+O47+P47)/3)*0.2) + (((Q47+R47+S47)/3)*0.15) + (T47*0.15)</f>
        <v>1.6</v>
      </c>
      <c r="V47" s="417" t="str">
        <f>IF(U47&gt;=$U$85,"H", IF(U47&gt;$U$86,"MH", IF(U47&gt;$U$87, "M", IF(U47&gt;$U$88, "ML", "L"))))</f>
        <v>H</v>
      </c>
      <c r="W47" s="525">
        <f t="shared" si="2"/>
        <v>7.8571428571428577</v>
      </c>
    </row>
    <row r="48" spans="1:24">
      <c r="A48" s="625"/>
      <c r="B48" s="70"/>
      <c r="C48" s="84" t="s">
        <v>108</v>
      </c>
      <c r="D48" s="103" t="s">
        <v>20</v>
      </c>
      <c r="E48" s="44"/>
      <c r="F48" s="55">
        <v>2</v>
      </c>
      <c r="G48" s="56">
        <v>2</v>
      </c>
      <c r="H48" s="56">
        <v>0</v>
      </c>
      <c r="I48" s="390">
        <v>3</v>
      </c>
      <c r="J48" s="57">
        <v>0</v>
      </c>
      <c r="K48" s="53">
        <v>0</v>
      </c>
      <c r="L48" s="60">
        <v>2</v>
      </c>
      <c r="M48" s="58">
        <v>1</v>
      </c>
      <c r="N48" s="59"/>
      <c r="O48" s="53"/>
      <c r="P48" s="60"/>
      <c r="Q48" s="15">
        <v>1</v>
      </c>
      <c r="R48" s="10">
        <v>0</v>
      </c>
      <c r="S48" s="405">
        <v>0</v>
      </c>
      <c r="T48" s="409">
        <v>3</v>
      </c>
      <c r="U48" s="413">
        <f>(((F48+G48+H48+I48)/4)*0.2)+(((J48+K48+L48)/3)*0.15) + (M48*0.15) + (((N48+O48+P48)/3)*0.2) + (((Q48+R48+S48)/3)*0.15) + (T48*0.15)</f>
        <v>1.1000000000000001</v>
      </c>
      <c r="V48" s="417" t="str">
        <f>IF(U48&gt;=$U$85,"H", IF(U48&gt;$U$86,"MH", IF(U48&gt;$U$87, "M", IF(U48&gt;$U$88, "ML", "L"))))</f>
        <v>L</v>
      </c>
      <c r="W48" s="524">
        <f t="shared" si="2"/>
        <v>3.5714285714285721</v>
      </c>
    </row>
    <row r="49" spans="1:23">
      <c r="A49" s="626" t="s">
        <v>84</v>
      </c>
      <c r="B49" s="70"/>
      <c r="C49" s="84" t="s">
        <v>108</v>
      </c>
      <c r="D49" s="368" t="s">
        <v>274</v>
      </c>
      <c r="E49" s="369"/>
      <c r="F49" s="55">
        <v>2</v>
      </c>
      <c r="G49" s="56">
        <v>2</v>
      </c>
      <c r="H49" s="56">
        <v>1</v>
      </c>
      <c r="I49" s="390">
        <v>0</v>
      </c>
      <c r="J49" s="57">
        <v>1</v>
      </c>
      <c r="K49" s="53">
        <v>0</v>
      </c>
      <c r="L49" s="60">
        <v>2</v>
      </c>
      <c r="M49" s="58">
        <v>1</v>
      </c>
      <c r="N49" s="59">
        <v>1</v>
      </c>
      <c r="O49" s="53">
        <v>1</v>
      </c>
      <c r="P49" s="60">
        <v>1</v>
      </c>
      <c r="Q49" s="15">
        <v>3</v>
      </c>
      <c r="R49" s="10">
        <v>0</v>
      </c>
      <c r="S49" s="405">
        <v>0</v>
      </c>
      <c r="T49" s="409">
        <v>3</v>
      </c>
      <c r="U49" s="413">
        <f>(((F49+G49+H49+I49)/4)*0.2)+(((J49+K49+L49)/3)*0.15) + (M49*0.15) + (((N49+O49+P49)/3)*0.2) + (((Q49+R49+S49)/3)*0.15) + (T49*0.15)</f>
        <v>1.35</v>
      </c>
      <c r="V49" s="417" t="str">
        <f>IF(U49&gt;=$U$85,"H", IF(U49&gt;$U$86,"MH", IF(U49&gt;$U$87, "M", IF(U49&gt;$U$88, "ML", "L"))))</f>
        <v>M</v>
      </c>
      <c r="W49" s="524">
        <f t="shared" si="2"/>
        <v>5.7142857142857162</v>
      </c>
    </row>
    <row r="50" spans="1:23">
      <c r="A50" s="626"/>
      <c r="B50" s="77"/>
      <c r="C50" s="84"/>
      <c r="D50" s="113"/>
      <c r="E50" s="92"/>
      <c r="F50" s="55"/>
      <c r="G50" s="56"/>
      <c r="H50" s="56"/>
      <c r="I50" s="390"/>
      <c r="J50" s="57"/>
      <c r="K50" s="53"/>
      <c r="L50" s="60"/>
      <c r="M50" s="58"/>
      <c r="N50" s="59"/>
      <c r="O50" s="53"/>
      <c r="P50" s="60"/>
      <c r="Q50" s="15"/>
      <c r="R50" s="10"/>
      <c r="S50" s="405"/>
      <c r="T50" s="409"/>
      <c r="U50" s="413"/>
      <c r="V50" s="417"/>
      <c r="W50" s="524"/>
    </row>
    <row r="51" spans="1:23">
      <c r="A51" s="626"/>
      <c r="B51" s="77"/>
      <c r="C51" s="83" t="s">
        <v>98</v>
      </c>
      <c r="D51" s="113"/>
      <c r="E51" s="92"/>
      <c r="F51" s="55"/>
      <c r="G51" s="56"/>
      <c r="H51" s="56"/>
      <c r="I51" s="390"/>
      <c r="J51" s="57"/>
      <c r="K51" s="53"/>
      <c r="L51" s="60"/>
      <c r="M51" s="58"/>
      <c r="N51" s="59"/>
      <c r="O51" s="53"/>
      <c r="P51" s="60"/>
      <c r="Q51" s="15"/>
      <c r="R51" s="10"/>
      <c r="S51" s="405"/>
      <c r="T51" s="409"/>
      <c r="U51" s="413"/>
      <c r="V51" s="417"/>
      <c r="W51" s="524"/>
    </row>
    <row r="52" spans="1:23">
      <c r="A52" s="626" t="s">
        <v>84</v>
      </c>
      <c r="B52" s="70"/>
      <c r="C52" s="84" t="s">
        <v>107</v>
      </c>
      <c r="D52" s="94" t="s">
        <v>99</v>
      </c>
      <c r="E52" s="93"/>
      <c r="F52" s="55">
        <v>2</v>
      </c>
      <c r="G52" s="56">
        <v>2</v>
      </c>
      <c r="H52" s="56">
        <v>0</v>
      </c>
      <c r="I52" s="390">
        <v>3</v>
      </c>
      <c r="J52" s="57">
        <v>2</v>
      </c>
      <c r="K52" s="53">
        <v>2</v>
      </c>
      <c r="L52" s="60">
        <v>1</v>
      </c>
      <c r="M52" s="58">
        <v>1</v>
      </c>
      <c r="N52" s="59">
        <v>1</v>
      </c>
      <c r="O52" s="53">
        <v>2</v>
      </c>
      <c r="P52" s="60">
        <v>2</v>
      </c>
      <c r="Q52" s="15">
        <v>3</v>
      </c>
      <c r="R52" s="10">
        <v>0</v>
      </c>
      <c r="S52" s="405">
        <v>0</v>
      </c>
      <c r="T52" s="409">
        <v>3</v>
      </c>
      <c r="U52" s="413">
        <f>(((F52+G52+H52+I52)/4)*0.2)+(((J52+K52+L52)/3)*0.15) + (M52*0.15) + (((N52+O52+P52)/3)*0.2) + (((Q52+R52+S52)/3)*0.15) + (T52*0.15)</f>
        <v>1.6833333333333333</v>
      </c>
      <c r="V52" s="417" t="str">
        <f>IF(U52&gt;=$U$85,"H", IF(U52&gt;$U$86,"MH", IF(U52&gt;$U$87, "M", IF(U52&gt;$U$88, "ML", "L"))))</f>
        <v>H</v>
      </c>
      <c r="W52" s="525">
        <f t="shared" si="2"/>
        <v>8.571428571428573</v>
      </c>
    </row>
    <row r="53" spans="1:23">
      <c r="A53" s="625"/>
      <c r="B53" s="70"/>
      <c r="C53" s="84" t="s">
        <v>107</v>
      </c>
      <c r="D53" s="114" t="s">
        <v>68</v>
      </c>
      <c r="E53" s="45"/>
      <c r="F53" s="55">
        <v>1</v>
      </c>
      <c r="G53" s="56">
        <v>1</v>
      </c>
      <c r="H53" s="56">
        <v>1</v>
      </c>
      <c r="I53" s="390">
        <v>1</v>
      </c>
      <c r="J53" s="57">
        <v>1</v>
      </c>
      <c r="K53" s="53">
        <v>1</v>
      </c>
      <c r="L53" s="60">
        <v>1</v>
      </c>
      <c r="M53" s="58">
        <v>2</v>
      </c>
      <c r="N53" s="59">
        <v>1</v>
      </c>
      <c r="O53" s="53">
        <v>1</v>
      </c>
      <c r="P53" s="60">
        <v>0</v>
      </c>
      <c r="Q53" s="15">
        <v>1</v>
      </c>
      <c r="R53" s="10">
        <v>0</v>
      </c>
      <c r="S53" s="405">
        <v>0</v>
      </c>
      <c r="T53" s="409">
        <v>3</v>
      </c>
      <c r="U53" s="413">
        <f>(((F53+G53+H53+I53)/4)*0.2)+(((J53+K53+L53)/3)*0.15) + (M53*0.15) + (((N53+O53+P53)/3)*0.2) + (((Q53+R53+S53)/3)*0.15) + (T53*0.15)</f>
        <v>1.2833333333333332</v>
      </c>
      <c r="V53" s="417" t="str">
        <f>IF(U53&gt;=$U$85,"H", IF(U53&gt;$U$86,"MH", IF(U53&gt;$U$87, "M", IF(U53&gt;$U$88, "ML", "L"))))</f>
        <v>ML</v>
      </c>
      <c r="W53" s="524">
        <f t="shared" si="2"/>
        <v>5.1428571428571423</v>
      </c>
    </row>
    <row r="54" spans="1:23">
      <c r="A54" s="625">
        <v>7</v>
      </c>
      <c r="B54" s="70"/>
      <c r="C54" s="84" t="s">
        <v>107</v>
      </c>
      <c r="D54" s="618" t="s">
        <v>306</v>
      </c>
      <c r="E54" s="619"/>
      <c r="F54" s="55">
        <v>2</v>
      </c>
      <c r="G54" s="56">
        <v>1</v>
      </c>
      <c r="H54" s="56">
        <v>0</v>
      </c>
      <c r="I54" s="390">
        <v>3</v>
      </c>
      <c r="J54" s="57">
        <v>3</v>
      </c>
      <c r="K54" s="53">
        <v>3</v>
      </c>
      <c r="L54" s="60">
        <v>3</v>
      </c>
      <c r="M54" s="58">
        <v>0</v>
      </c>
      <c r="N54" s="59">
        <v>2</v>
      </c>
      <c r="O54" s="53">
        <v>0</v>
      </c>
      <c r="P54" s="60">
        <v>0</v>
      </c>
      <c r="Q54" s="15">
        <v>0</v>
      </c>
      <c r="R54" s="10">
        <v>0</v>
      </c>
      <c r="S54" s="405">
        <v>0</v>
      </c>
      <c r="T54" s="409">
        <v>3</v>
      </c>
      <c r="U54" s="413">
        <f>(((F54+G54+H54+I54)/4)*0.2)+(((J54+K54+L54)/3)*0.15) + (M54*0.15) + (((N54+O54+P54)/3)*0.2) + (((Q54+R54+S54)/3)*0.15) + (T54*0.15)</f>
        <v>1.3333333333333333</v>
      </c>
      <c r="V54" s="417" t="str">
        <f>IF(U54&gt;=$U$85,"H", IF(U54&gt;$U$86,"MH", IF(U54&gt;$U$87, "M", IF(U54&gt;$U$88, "ML", "L"))))</f>
        <v>M</v>
      </c>
      <c r="W54" s="524">
        <f t="shared" si="2"/>
        <v>5.5714285714285712</v>
      </c>
    </row>
    <row r="55" spans="1:23">
      <c r="A55" s="626"/>
      <c r="B55" s="77"/>
      <c r="C55" s="84"/>
      <c r="D55" s="94"/>
      <c r="E55" s="93"/>
      <c r="F55" s="55"/>
      <c r="G55" s="56"/>
      <c r="H55" s="56"/>
      <c r="I55" s="390"/>
      <c r="J55" s="57"/>
      <c r="K55" s="53"/>
      <c r="L55" s="60"/>
      <c r="M55" s="58"/>
      <c r="N55" s="59"/>
      <c r="O55" s="53"/>
      <c r="P55" s="60"/>
      <c r="Q55" s="15"/>
      <c r="R55" s="10"/>
      <c r="S55" s="405"/>
      <c r="T55" s="409"/>
      <c r="U55" s="413"/>
      <c r="V55" s="417"/>
      <c r="W55" s="524"/>
    </row>
    <row r="56" spans="1:23">
      <c r="A56" s="626"/>
      <c r="B56" s="77"/>
      <c r="C56" s="83" t="s">
        <v>100</v>
      </c>
      <c r="D56" s="94"/>
      <c r="E56" s="93"/>
      <c r="F56" s="55"/>
      <c r="G56" s="56"/>
      <c r="H56" s="56"/>
      <c r="I56" s="390"/>
      <c r="J56" s="57"/>
      <c r="K56" s="53"/>
      <c r="L56" s="60"/>
      <c r="M56" s="58"/>
      <c r="N56" s="59"/>
      <c r="O56" s="53"/>
      <c r="P56" s="60"/>
      <c r="Q56" s="15"/>
      <c r="R56" s="10"/>
      <c r="S56" s="405"/>
      <c r="T56" s="409"/>
      <c r="U56" s="413"/>
      <c r="V56" s="417"/>
      <c r="W56" s="524"/>
    </row>
    <row r="57" spans="1:23">
      <c r="A57" s="626" t="s">
        <v>84</v>
      </c>
      <c r="B57" s="70"/>
      <c r="C57" s="84" t="s">
        <v>106</v>
      </c>
      <c r="D57" s="94" t="s">
        <v>101</v>
      </c>
      <c r="E57" s="93"/>
      <c r="F57" s="55">
        <v>3</v>
      </c>
      <c r="G57" s="56">
        <v>3</v>
      </c>
      <c r="H57" s="56">
        <v>1</v>
      </c>
      <c r="I57" s="390">
        <v>0</v>
      </c>
      <c r="J57" s="57">
        <v>0</v>
      </c>
      <c r="K57" s="53">
        <v>0</v>
      </c>
      <c r="L57" s="60">
        <v>3</v>
      </c>
      <c r="M57" s="58">
        <v>3</v>
      </c>
      <c r="N57" s="59">
        <v>0</v>
      </c>
      <c r="O57" s="53">
        <v>1</v>
      </c>
      <c r="P57" s="60">
        <v>1</v>
      </c>
      <c r="Q57" s="15">
        <v>2</v>
      </c>
      <c r="R57" s="10">
        <v>0</v>
      </c>
      <c r="S57" s="405">
        <v>0</v>
      </c>
      <c r="T57" s="409">
        <v>3</v>
      </c>
      <c r="U57" s="413">
        <f t="shared" ref="U57:U62" si="7">(((F57+G57+H57+I57)/4)*0.2)+(((J57+K57+L57)/3)*0.15) + (M57*0.15) + (((N57+O57+P57)/3)*0.2) + (((Q57+R57+S57)/3)*0.15) + (T57*0.15)</f>
        <v>1.6333333333333333</v>
      </c>
      <c r="V57" s="417" t="str">
        <f t="shared" ref="V57:V62" si="8">IF(U57&gt;=$U$85,"H", IF(U57&gt;$U$86,"MH", IF(U57&gt;$U$87, "M", IF(U57&gt;$U$88, "ML", "L"))))</f>
        <v>H</v>
      </c>
      <c r="W57" s="525">
        <f t="shared" si="2"/>
        <v>8.1428571428571441</v>
      </c>
    </row>
    <row r="58" spans="1:23">
      <c r="A58" s="626" t="s">
        <v>84</v>
      </c>
      <c r="B58" s="70"/>
      <c r="C58" s="84" t="s">
        <v>106</v>
      </c>
      <c r="D58" s="94" t="s">
        <v>102</v>
      </c>
      <c r="E58" s="93"/>
      <c r="F58" s="55">
        <v>3</v>
      </c>
      <c r="G58" s="56">
        <v>3</v>
      </c>
      <c r="H58" s="56">
        <v>1</v>
      </c>
      <c r="I58" s="390">
        <v>0</v>
      </c>
      <c r="J58" s="57">
        <v>0</v>
      </c>
      <c r="K58" s="53">
        <v>0</v>
      </c>
      <c r="L58" s="60">
        <v>2</v>
      </c>
      <c r="M58" s="58">
        <v>3</v>
      </c>
      <c r="N58" s="59">
        <v>0</v>
      </c>
      <c r="O58" s="53">
        <v>1</v>
      </c>
      <c r="P58" s="60">
        <v>1</v>
      </c>
      <c r="Q58" s="15">
        <v>1</v>
      </c>
      <c r="R58" s="10">
        <v>0</v>
      </c>
      <c r="S58" s="405">
        <v>0</v>
      </c>
      <c r="T58" s="409">
        <v>3</v>
      </c>
      <c r="U58" s="413">
        <f t="shared" si="7"/>
        <v>1.5333333333333332</v>
      </c>
      <c r="V58" s="417" t="str">
        <f t="shared" si="8"/>
        <v>MH</v>
      </c>
      <c r="W58" s="524">
        <f t="shared" si="2"/>
        <v>7.2857142857142856</v>
      </c>
    </row>
    <row r="59" spans="1:23">
      <c r="A59" s="626" t="s">
        <v>84</v>
      </c>
      <c r="B59" s="70"/>
      <c r="C59" s="84" t="s">
        <v>106</v>
      </c>
      <c r="D59" s="94" t="s">
        <v>105</v>
      </c>
      <c r="E59" s="93"/>
      <c r="F59" s="55">
        <v>2</v>
      </c>
      <c r="G59" s="56">
        <v>1</v>
      </c>
      <c r="H59" s="56">
        <v>1</v>
      </c>
      <c r="I59" s="390">
        <v>3</v>
      </c>
      <c r="J59" s="57">
        <v>0</v>
      </c>
      <c r="K59" s="53">
        <v>0</v>
      </c>
      <c r="L59" s="60">
        <v>2</v>
      </c>
      <c r="M59" s="58">
        <v>1</v>
      </c>
      <c r="N59" s="59">
        <v>1</v>
      </c>
      <c r="O59" s="53">
        <v>2</v>
      </c>
      <c r="P59" s="60">
        <v>1</v>
      </c>
      <c r="Q59" s="15">
        <v>3</v>
      </c>
      <c r="R59" s="10">
        <v>0</v>
      </c>
      <c r="S59" s="405">
        <v>0</v>
      </c>
      <c r="T59" s="409">
        <v>3</v>
      </c>
      <c r="U59" s="413">
        <f t="shared" si="7"/>
        <v>1.4666666666666666</v>
      </c>
      <c r="V59" s="417" t="str">
        <f t="shared" si="8"/>
        <v>MH</v>
      </c>
      <c r="W59" s="524">
        <f t="shared" si="2"/>
        <v>6.7142857142857153</v>
      </c>
    </row>
    <row r="60" spans="1:23">
      <c r="A60" s="626" t="s">
        <v>84</v>
      </c>
      <c r="B60" s="70"/>
      <c r="C60" s="84" t="s">
        <v>106</v>
      </c>
      <c r="D60" s="94" t="s">
        <v>103</v>
      </c>
      <c r="E60" s="93"/>
      <c r="F60" s="55">
        <v>1</v>
      </c>
      <c r="G60" s="56">
        <v>1</v>
      </c>
      <c r="H60" s="56">
        <v>1</v>
      </c>
      <c r="I60" s="390">
        <v>2</v>
      </c>
      <c r="J60" s="57">
        <v>1</v>
      </c>
      <c r="K60" s="53">
        <v>0</v>
      </c>
      <c r="L60" s="60">
        <v>1</v>
      </c>
      <c r="M60" s="58">
        <v>1</v>
      </c>
      <c r="N60" s="59">
        <v>0</v>
      </c>
      <c r="O60" s="53">
        <v>1</v>
      </c>
      <c r="P60" s="60">
        <v>1</v>
      </c>
      <c r="Q60" s="15">
        <v>2</v>
      </c>
      <c r="R60" s="10">
        <v>0</v>
      </c>
      <c r="S60" s="405">
        <v>0</v>
      </c>
      <c r="T60" s="409">
        <v>3</v>
      </c>
      <c r="U60" s="413">
        <f t="shared" si="7"/>
        <v>1.1833333333333331</v>
      </c>
      <c r="V60" s="417" t="str">
        <f t="shared" si="8"/>
        <v>ML</v>
      </c>
      <c r="W60" s="524">
        <f t="shared" si="2"/>
        <v>4.2857142857142838</v>
      </c>
    </row>
    <row r="61" spans="1:23">
      <c r="A61" s="626" t="s">
        <v>84</v>
      </c>
      <c r="B61" s="70"/>
      <c r="C61" s="84" t="s">
        <v>106</v>
      </c>
      <c r="D61" s="94" t="s">
        <v>104</v>
      </c>
      <c r="E61" s="93"/>
      <c r="F61" s="55">
        <v>2</v>
      </c>
      <c r="G61" s="56">
        <v>1</v>
      </c>
      <c r="H61" s="56">
        <v>2</v>
      </c>
      <c r="I61" s="390">
        <v>0</v>
      </c>
      <c r="J61" s="57">
        <v>0</v>
      </c>
      <c r="K61" s="53">
        <v>0</v>
      </c>
      <c r="L61" s="60">
        <v>0</v>
      </c>
      <c r="M61" s="58">
        <v>1</v>
      </c>
      <c r="N61" s="59">
        <v>0</v>
      </c>
      <c r="O61" s="53">
        <v>2</v>
      </c>
      <c r="P61" s="60">
        <v>1</v>
      </c>
      <c r="Q61" s="15">
        <v>2</v>
      </c>
      <c r="R61" s="10">
        <v>0</v>
      </c>
      <c r="S61" s="405">
        <v>0</v>
      </c>
      <c r="T61" s="409">
        <v>3</v>
      </c>
      <c r="U61" s="413">
        <f t="shared" si="7"/>
        <v>1.1499999999999999</v>
      </c>
      <c r="V61" s="417" t="str">
        <f t="shared" si="8"/>
        <v>ML</v>
      </c>
      <c r="W61" s="524">
        <f t="shared" si="2"/>
        <v>3.9999999999999991</v>
      </c>
    </row>
    <row r="62" spans="1:23">
      <c r="A62" s="626" t="s">
        <v>298</v>
      </c>
      <c r="B62" s="70"/>
      <c r="C62" s="84" t="s">
        <v>106</v>
      </c>
      <c r="D62" s="94" t="s">
        <v>299</v>
      </c>
      <c r="E62" s="93"/>
      <c r="F62" s="55">
        <v>3</v>
      </c>
      <c r="G62" s="56">
        <v>1</v>
      </c>
      <c r="H62" s="56">
        <v>1</v>
      </c>
      <c r="I62" s="390">
        <v>3</v>
      </c>
      <c r="J62" s="57">
        <v>0</v>
      </c>
      <c r="K62" s="53">
        <v>0</v>
      </c>
      <c r="L62" s="60">
        <v>2</v>
      </c>
      <c r="M62" s="58">
        <v>1</v>
      </c>
      <c r="N62" s="59">
        <v>0</v>
      </c>
      <c r="O62" s="53">
        <v>2</v>
      </c>
      <c r="P62" s="60">
        <v>0</v>
      </c>
      <c r="Q62" s="15">
        <v>3</v>
      </c>
      <c r="R62" s="10">
        <v>0</v>
      </c>
      <c r="S62" s="405">
        <v>0</v>
      </c>
      <c r="T62" s="409">
        <v>3</v>
      </c>
      <c r="U62" s="413">
        <f t="shared" si="7"/>
        <v>1.3833333333333333</v>
      </c>
      <c r="V62" s="417" t="str">
        <f t="shared" si="8"/>
        <v>M</v>
      </c>
      <c r="W62" s="524">
        <f t="shared" si="2"/>
        <v>6.0000000000000009</v>
      </c>
    </row>
    <row r="63" spans="1:23">
      <c r="A63" s="625"/>
      <c r="B63" s="70"/>
      <c r="C63" s="84"/>
      <c r="D63" s="103"/>
      <c r="E63" s="44"/>
      <c r="F63" s="55"/>
      <c r="G63" s="56"/>
      <c r="H63" s="56"/>
      <c r="I63" s="390"/>
      <c r="J63" s="57"/>
      <c r="K63" s="53"/>
      <c r="L63" s="60"/>
      <c r="M63" s="58"/>
      <c r="N63" s="59"/>
      <c r="O63" s="53"/>
      <c r="P63" s="60"/>
      <c r="Q63" s="15"/>
      <c r="R63" s="10"/>
      <c r="S63" s="405"/>
      <c r="T63" s="409"/>
      <c r="U63" s="413"/>
      <c r="V63" s="417"/>
      <c r="W63" s="524"/>
    </row>
    <row r="64" spans="1:23">
      <c r="A64" s="625"/>
      <c r="B64" s="70"/>
      <c r="C64" s="83" t="s">
        <v>154</v>
      </c>
      <c r="D64" s="103"/>
      <c r="E64" s="44"/>
      <c r="F64" s="55"/>
      <c r="G64" s="56"/>
      <c r="H64" s="56"/>
      <c r="I64" s="390"/>
      <c r="J64" s="57"/>
      <c r="K64" s="53"/>
      <c r="L64" s="60"/>
      <c r="M64" s="58"/>
      <c r="N64" s="59"/>
      <c r="O64" s="53"/>
      <c r="P64" s="60"/>
      <c r="Q64" s="15"/>
      <c r="R64" s="10"/>
      <c r="S64" s="405"/>
      <c r="T64" s="409"/>
      <c r="U64" s="413"/>
      <c r="V64" s="417"/>
      <c r="W64" s="524"/>
    </row>
    <row r="65" spans="1:24">
      <c r="A65" s="625"/>
      <c r="B65" s="70"/>
      <c r="C65" s="84" t="s">
        <v>153</v>
      </c>
      <c r="D65" s="103" t="s">
        <v>17</v>
      </c>
      <c r="E65" s="52" t="s">
        <v>18</v>
      </c>
      <c r="F65" s="55">
        <v>1</v>
      </c>
      <c r="G65" s="56">
        <v>3</v>
      </c>
      <c r="H65" s="56">
        <v>0</v>
      </c>
      <c r="I65" s="390">
        <v>3</v>
      </c>
      <c r="J65" s="57">
        <v>0</v>
      </c>
      <c r="K65" s="53">
        <v>3</v>
      </c>
      <c r="L65" s="60">
        <v>2</v>
      </c>
      <c r="M65" s="58">
        <v>0</v>
      </c>
      <c r="N65" s="59">
        <v>1</v>
      </c>
      <c r="O65" s="53">
        <v>1</v>
      </c>
      <c r="P65" s="60">
        <v>1</v>
      </c>
      <c r="Q65" s="15">
        <v>1</v>
      </c>
      <c r="R65" s="10">
        <v>0</v>
      </c>
      <c r="S65" s="405">
        <v>0</v>
      </c>
      <c r="T65" s="409">
        <v>3</v>
      </c>
      <c r="U65" s="413">
        <f t="shared" ref="U65:U71" si="9">(((F65+G65+H65+I65)/4)*0.2)+(((J65+K65+L65)/3)*0.15) + (M65*0.15) + (((N65+O65+P65)/3)*0.2) + (((Q65+R65+S65)/3)*0.15) + (T65*0.15)</f>
        <v>1.3</v>
      </c>
      <c r="V65" s="417" t="str">
        <f t="shared" ref="V65:V71" si="10">IF(U65&gt;=$U$85,"H", IF(U65&gt;$U$86,"MH", IF(U65&gt;$U$87, "M", IF(U65&gt;$U$88, "ML", "L"))))</f>
        <v>ML</v>
      </c>
      <c r="W65" s="524">
        <f t="shared" si="2"/>
        <v>5.2857142857142865</v>
      </c>
    </row>
    <row r="66" spans="1:24">
      <c r="A66" s="625"/>
      <c r="B66" s="70"/>
      <c r="C66" s="84" t="s">
        <v>153</v>
      </c>
      <c r="D66" s="103" t="s">
        <v>17</v>
      </c>
      <c r="E66" s="52" t="s">
        <v>19</v>
      </c>
      <c r="F66" s="55">
        <v>1</v>
      </c>
      <c r="G66" s="56">
        <v>2</v>
      </c>
      <c r="H66" s="56">
        <v>0</v>
      </c>
      <c r="I66" s="390">
        <v>2</v>
      </c>
      <c r="J66" s="57">
        <v>1</v>
      </c>
      <c r="K66" s="53">
        <v>3</v>
      </c>
      <c r="L66" s="60">
        <v>3</v>
      </c>
      <c r="M66" s="58">
        <v>0</v>
      </c>
      <c r="N66" s="59">
        <v>1</v>
      </c>
      <c r="O66" s="53">
        <v>1</v>
      </c>
      <c r="P66" s="60">
        <v>1</v>
      </c>
      <c r="Q66" s="15">
        <v>1</v>
      </c>
      <c r="R66" s="10">
        <v>0</v>
      </c>
      <c r="S66" s="405">
        <v>0</v>
      </c>
      <c r="T66" s="409">
        <v>3</v>
      </c>
      <c r="U66" s="413">
        <f t="shared" si="9"/>
        <v>1.3</v>
      </c>
      <c r="V66" s="417" t="str">
        <f t="shared" si="10"/>
        <v>ML</v>
      </c>
      <c r="W66" s="524">
        <f t="shared" si="2"/>
        <v>5.2857142857142865</v>
      </c>
    </row>
    <row r="67" spans="1:24">
      <c r="A67" s="625"/>
      <c r="B67" s="70"/>
      <c r="C67" s="84" t="s">
        <v>153</v>
      </c>
      <c r="D67" s="114" t="s">
        <v>53</v>
      </c>
      <c r="E67" s="45"/>
      <c r="F67" s="55">
        <v>2</v>
      </c>
      <c r="G67" s="56">
        <v>2</v>
      </c>
      <c r="H67" s="56">
        <v>3</v>
      </c>
      <c r="I67" s="390">
        <v>3</v>
      </c>
      <c r="J67" s="57">
        <v>0</v>
      </c>
      <c r="K67" s="53">
        <v>1</v>
      </c>
      <c r="L67" s="60">
        <v>0</v>
      </c>
      <c r="M67" s="58">
        <v>0</v>
      </c>
      <c r="N67" s="59">
        <v>0</v>
      </c>
      <c r="O67" s="53">
        <v>2</v>
      </c>
      <c r="P67" s="60">
        <v>1</v>
      </c>
      <c r="Q67" s="15">
        <v>1</v>
      </c>
      <c r="R67" s="10">
        <v>0</v>
      </c>
      <c r="S67" s="405">
        <v>0</v>
      </c>
      <c r="T67" s="409">
        <v>3</v>
      </c>
      <c r="U67" s="413">
        <f t="shared" si="9"/>
        <v>1.25</v>
      </c>
      <c r="V67" s="417" t="str">
        <f t="shared" si="10"/>
        <v>ML</v>
      </c>
      <c r="W67" s="524">
        <f t="shared" si="2"/>
        <v>4.8571428571428577</v>
      </c>
    </row>
    <row r="68" spans="1:24">
      <c r="A68" s="625"/>
      <c r="B68" s="70"/>
      <c r="C68" s="84" t="s">
        <v>153</v>
      </c>
      <c r="D68" s="114" t="s">
        <v>54</v>
      </c>
      <c r="E68" s="45"/>
      <c r="F68" s="55">
        <v>1</v>
      </c>
      <c r="G68" s="56">
        <v>1</v>
      </c>
      <c r="H68" s="56">
        <v>3</v>
      </c>
      <c r="I68" s="390">
        <v>3</v>
      </c>
      <c r="J68" s="57">
        <v>1</v>
      </c>
      <c r="K68" s="53">
        <v>1</v>
      </c>
      <c r="L68" s="60">
        <v>0</v>
      </c>
      <c r="M68" s="58">
        <v>0</v>
      </c>
      <c r="N68" s="59">
        <v>0</v>
      </c>
      <c r="O68" s="53">
        <v>1</v>
      </c>
      <c r="P68" s="60">
        <v>1</v>
      </c>
      <c r="Q68" s="15">
        <v>1</v>
      </c>
      <c r="R68" s="10">
        <v>0</v>
      </c>
      <c r="S68" s="405">
        <v>0</v>
      </c>
      <c r="T68" s="409">
        <v>3</v>
      </c>
      <c r="U68" s="413">
        <f t="shared" si="9"/>
        <v>1.1333333333333333</v>
      </c>
      <c r="V68" s="417" t="str">
        <f t="shared" si="10"/>
        <v>ML</v>
      </c>
      <c r="W68" s="524">
        <f t="shared" si="2"/>
        <v>3.8571428571428568</v>
      </c>
    </row>
    <row r="69" spans="1:24">
      <c r="A69" s="626" t="s">
        <v>84</v>
      </c>
      <c r="B69" s="70"/>
      <c r="C69" s="333" t="s">
        <v>153</v>
      </c>
      <c r="D69" s="114" t="s">
        <v>155</v>
      </c>
      <c r="E69" s="45"/>
      <c r="F69" s="55">
        <v>3</v>
      </c>
      <c r="G69" s="56">
        <v>3</v>
      </c>
      <c r="H69" s="56">
        <v>2</v>
      </c>
      <c r="I69" s="390">
        <v>2</v>
      </c>
      <c r="J69" s="57">
        <v>1</v>
      </c>
      <c r="K69" s="53">
        <v>0</v>
      </c>
      <c r="L69" s="60">
        <v>3</v>
      </c>
      <c r="M69" s="58">
        <v>2</v>
      </c>
      <c r="N69" s="59">
        <v>0</v>
      </c>
      <c r="O69" s="53">
        <v>2</v>
      </c>
      <c r="P69" s="60">
        <v>0</v>
      </c>
      <c r="Q69" s="15">
        <v>2</v>
      </c>
      <c r="R69" s="10">
        <v>0</v>
      </c>
      <c r="S69" s="405">
        <v>0</v>
      </c>
      <c r="T69" s="409">
        <v>3</v>
      </c>
      <c r="U69" s="413">
        <f t="shared" si="9"/>
        <v>1.6833333333333333</v>
      </c>
      <c r="V69" s="417" t="str">
        <f t="shared" si="10"/>
        <v>H</v>
      </c>
      <c r="W69" s="525">
        <f t="shared" si="2"/>
        <v>8.571428571428573</v>
      </c>
    </row>
    <row r="70" spans="1:24">
      <c r="A70" s="626"/>
      <c r="B70" s="76"/>
      <c r="C70" s="140" t="s">
        <v>153</v>
      </c>
      <c r="D70" s="108" t="s">
        <v>278</v>
      </c>
      <c r="E70" s="4"/>
      <c r="F70" s="55">
        <v>1</v>
      </c>
      <c r="G70" s="56">
        <v>1</v>
      </c>
      <c r="H70" s="56">
        <v>1</v>
      </c>
      <c r="I70" s="390">
        <v>1</v>
      </c>
      <c r="J70" s="57">
        <v>0</v>
      </c>
      <c r="K70" s="53">
        <v>1</v>
      </c>
      <c r="L70" s="60">
        <v>2</v>
      </c>
      <c r="M70" s="58">
        <v>1</v>
      </c>
      <c r="N70" s="59">
        <v>0</v>
      </c>
      <c r="O70" s="53">
        <v>1</v>
      </c>
      <c r="P70" s="60">
        <v>1</v>
      </c>
      <c r="Q70" s="15">
        <v>1</v>
      </c>
      <c r="R70" s="10">
        <v>0</v>
      </c>
      <c r="S70" s="405">
        <v>0</v>
      </c>
      <c r="T70" s="409">
        <v>3</v>
      </c>
      <c r="U70" s="413">
        <f t="shared" si="9"/>
        <v>1.1333333333333333</v>
      </c>
      <c r="V70" s="417" t="str">
        <f t="shared" si="10"/>
        <v>ML</v>
      </c>
      <c r="W70" s="524">
        <f t="shared" si="2"/>
        <v>3.8571428571428568</v>
      </c>
    </row>
    <row r="71" spans="1:24">
      <c r="A71" s="626">
        <v>7</v>
      </c>
      <c r="B71" s="76"/>
      <c r="C71" s="140" t="s">
        <v>153</v>
      </c>
      <c r="D71" s="332" t="s">
        <v>307</v>
      </c>
      <c r="E71" s="4"/>
      <c r="F71" s="55">
        <v>2</v>
      </c>
      <c r="G71" s="56">
        <v>1</v>
      </c>
      <c r="H71" s="56">
        <v>1</v>
      </c>
      <c r="I71" s="390">
        <v>1</v>
      </c>
      <c r="J71" s="57">
        <v>0</v>
      </c>
      <c r="K71" s="53">
        <v>1</v>
      </c>
      <c r="L71" s="60">
        <v>1</v>
      </c>
      <c r="M71" s="58">
        <v>2</v>
      </c>
      <c r="N71" s="59">
        <v>2</v>
      </c>
      <c r="O71" s="53">
        <v>2</v>
      </c>
      <c r="P71" s="60">
        <v>2</v>
      </c>
      <c r="Q71" s="15">
        <v>2</v>
      </c>
      <c r="R71" s="10">
        <v>0</v>
      </c>
      <c r="S71" s="405">
        <v>0</v>
      </c>
      <c r="T71" s="409">
        <v>3</v>
      </c>
      <c r="U71" s="413">
        <f t="shared" si="9"/>
        <v>1.5999999999999999</v>
      </c>
      <c r="V71" s="417" t="str">
        <f t="shared" si="10"/>
        <v>H</v>
      </c>
      <c r="W71" s="524">
        <f t="shared" si="2"/>
        <v>7.8571428571428568</v>
      </c>
    </row>
    <row r="72" spans="1:24">
      <c r="A72" s="626"/>
      <c r="B72" s="76"/>
      <c r="C72" s="140"/>
      <c r="D72" s="108"/>
      <c r="E72" s="4"/>
      <c r="F72" s="55"/>
      <c r="G72" s="56"/>
      <c r="H72" s="56"/>
      <c r="I72" s="390"/>
      <c r="J72" s="57"/>
      <c r="K72" s="53"/>
      <c r="L72" s="60"/>
      <c r="M72" s="58"/>
      <c r="N72" s="59"/>
      <c r="O72" s="53"/>
      <c r="P72" s="60"/>
      <c r="Q72" s="15"/>
      <c r="R72" s="10"/>
      <c r="S72" s="405"/>
      <c r="T72" s="409"/>
      <c r="U72" s="413"/>
      <c r="V72" s="417"/>
      <c r="W72" s="524"/>
    </row>
    <row r="73" spans="1:24">
      <c r="A73" s="626"/>
      <c r="B73" s="76"/>
      <c r="C73" s="343" t="s">
        <v>233</v>
      </c>
      <c r="D73" s="108"/>
      <c r="E73" s="4"/>
      <c r="F73" s="55"/>
      <c r="G73" s="56"/>
      <c r="H73" s="56"/>
      <c r="I73" s="390"/>
      <c r="J73" s="57"/>
      <c r="K73" s="53"/>
      <c r="L73" s="60"/>
      <c r="M73" s="58"/>
      <c r="N73" s="59"/>
      <c r="O73" s="53"/>
      <c r="P73" s="60"/>
      <c r="Q73" s="15"/>
      <c r="R73" s="10"/>
      <c r="S73" s="405"/>
      <c r="T73" s="409"/>
      <c r="U73" s="413"/>
      <c r="V73" s="417"/>
      <c r="W73" s="524"/>
    </row>
    <row r="74" spans="1:24">
      <c r="A74" s="626" t="s">
        <v>84</v>
      </c>
      <c r="B74" s="76"/>
      <c r="C74" s="140" t="s">
        <v>135</v>
      </c>
      <c r="D74" s="108" t="s">
        <v>234</v>
      </c>
      <c r="E74" s="4"/>
      <c r="F74" s="55">
        <v>3</v>
      </c>
      <c r="G74" s="56">
        <v>2</v>
      </c>
      <c r="H74" s="56">
        <v>3</v>
      </c>
      <c r="I74" s="390">
        <v>3</v>
      </c>
      <c r="J74" s="57">
        <v>1</v>
      </c>
      <c r="K74" s="53">
        <v>0</v>
      </c>
      <c r="L74" s="60">
        <v>1</v>
      </c>
      <c r="M74" s="58">
        <v>1</v>
      </c>
      <c r="N74" s="59">
        <v>0</v>
      </c>
      <c r="O74" s="53">
        <v>1</v>
      </c>
      <c r="P74" s="60">
        <v>1</v>
      </c>
      <c r="Q74" s="15">
        <v>1</v>
      </c>
      <c r="R74" s="10">
        <v>0</v>
      </c>
      <c r="S74" s="405">
        <v>0</v>
      </c>
      <c r="T74" s="409">
        <v>3</v>
      </c>
      <c r="U74" s="413">
        <f>(((F74+G74+H74+I74)/4)*0.2)+(((J74+K74+L74)/3)*0.15) + (M74*0.15) + (((N74+O74+P74)/3)*0.2) + (((Q74+R74+S74)/3)*0.15) + (T74*0.15)</f>
        <v>1.4333333333333333</v>
      </c>
      <c r="V74" s="417" t="str">
        <f>IF(U74&gt;=$U$85,"H", IF(U74&gt;$U$86,"MH", IF(U74&gt;$U$87, "M", IF(U74&gt;$U$88, "ML", "L"))))</f>
        <v>M</v>
      </c>
      <c r="W74" s="524">
        <f t="shared" si="2"/>
        <v>6.4285714285714306</v>
      </c>
    </row>
    <row r="75" spans="1:24">
      <c r="A75" s="626"/>
      <c r="B75" s="76"/>
      <c r="C75" s="140" t="s">
        <v>135</v>
      </c>
      <c r="D75" s="108" t="s">
        <v>279</v>
      </c>
      <c r="E75" s="4"/>
      <c r="F75" s="55">
        <v>3</v>
      </c>
      <c r="G75" s="56">
        <v>3</v>
      </c>
      <c r="H75" s="56">
        <v>3</v>
      </c>
      <c r="I75" s="390">
        <v>3</v>
      </c>
      <c r="J75" s="57">
        <v>0</v>
      </c>
      <c r="K75" s="53">
        <v>0</v>
      </c>
      <c r="L75" s="60">
        <v>1</v>
      </c>
      <c r="M75" s="58">
        <v>1</v>
      </c>
      <c r="N75" s="59">
        <v>0</v>
      </c>
      <c r="O75" s="53">
        <v>2</v>
      </c>
      <c r="P75" s="60">
        <v>1</v>
      </c>
      <c r="Q75" s="15">
        <v>2</v>
      </c>
      <c r="R75" s="10">
        <v>2</v>
      </c>
      <c r="S75" s="405">
        <v>2</v>
      </c>
      <c r="T75" s="409">
        <v>1</v>
      </c>
      <c r="U75" s="413">
        <f>(((F75+G75+H75+I75)/4)*0.2)+(((J75+K75+L75)/3)*0.15) + (M75*0.15) + (((N75+O75+P75)/3)*0.2) + (((Q75+R75+S75)/3)*0.15) + (T75*0.15)</f>
        <v>1.4500000000000002</v>
      </c>
      <c r="V75" s="417" t="str">
        <f>IF(U75&gt;=$U$85,"H", IF(U75&gt;$U$86,"MH", IF(U75&gt;$U$87, "M", IF(U75&gt;$U$88, "ML", "L"))))</f>
        <v>MH</v>
      </c>
      <c r="W75" s="524">
        <f t="shared" si="2"/>
        <v>6.5714285714285738</v>
      </c>
    </row>
    <row r="76" spans="1:24">
      <c r="A76" s="626"/>
      <c r="B76" s="76"/>
      <c r="C76" s="140" t="s">
        <v>135</v>
      </c>
      <c r="D76" s="332" t="s">
        <v>300</v>
      </c>
      <c r="E76" s="4"/>
      <c r="F76" s="55">
        <v>3</v>
      </c>
      <c r="G76" s="56">
        <v>3</v>
      </c>
      <c r="H76" s="56">
        <v>3</v>
      </c>
      <c r="I76" s="390">
        <v>3</v>
      </c>
      <c r="J76" s="57">
        <v>0</v>
      </c>
      <c r="K76" s="53">
        <v>0</v>
      </c>
      <c r="L76" s="60">
        <v>1</v>
      </c>
      <c r="M76" s="58">
        <v>1</v>
      </c>
      <c r="N76" s="59">
        <v>0</v>
      </c>
      <c r="O76" s="53">
        <v>2</v>
      </c>
      <c r="P76" s="510">
        <v>3</v>
      </c>
      <c r="Q76" s="15">
        <v>2</v>
      </c>
      <c r="R76" s="10">
        <v>2</v>
      </c>
      <c r="S76" s="405">
        <v>2</v>
      </c>
      <c r="T76" s="409">
        <v>1</v>
      </c>
      <c r="U76" s="413">
        <f>(((F76+G76+H76+I76)/4)*0.2)+(((J76+K76+L76)/3)*0.15) + (M76*0.15) + (((N76+O76+P76)/3)*0.2) + (((Q76+R76+S76)/3)*0.15) + (T76*0.15)</f>
        <v>1.5833333333333335</v>
      </c>
      <c r="V76" s="417" t="str">
        <f>IF(U76&gt;=$U$85,"H", IF(U76&gt;$U$86,"MH", IF(U76&gt;$U$87, "M", IF(U76&gt;$U$88, "ML", "L"))))</f>
        <v>MH</v>
      </c>
      <c r="W76" s="524">
        <f t="shared" si="2"/>
        <v>7.7142857142857153</v>
      </c>
    </row>
    <row r="77" spans="1:24">
      <c r="A77" s="626" t="s">
        <v>84</v>
      </c>
      <c r="B77" s="76"/>
      <c r="C77" s="140" t="s">
        <v>135</v>
      </c>
      <c r="D77" s="108" t="s">
        <v>275</v>
      </c>
      <c r="E77" s="4"/>
      <c r="F77" s="55">
        <v>3</v>
      </c>
      <c r="G77" s="56">
        <v>3</v>
      </c>
      <c r="H77" s="56">
        <v>3</v>
      </c>
      <c r="I77" s="390">
        <v>3</v>
      </c>
      <c r="J77" s="57">
        <v>1</v>
      </c>
      <c r="K77" s="53">
        <v>1</v>
      </c>
      <c r="L77" s="60">
        <v>2</v>
      </c>
      <c r="M77" s="58">
        <v>3</v>
      </c>
      <c r="N77" s="59">
        <v>0</v>
      </c>
      <c r="O77" s="53">
        <v>1</v>
      </c>
      <c r="P77" s="60">
        <v>3</v>
      </c>
      <c r="Q77" s="15">
        <v>3</v>
      </c>
      <c r="R77" s="10">
        <v>0</v>
      </c>
      <c r="S77" s="405">
        <v>3</v>
      </c>
      <c r="T77" s="409">
        <v>0</v>
      </c>
      <c r="U77" s="413">
        <f>(((F77+G77+H77+I77)/4)*0.2)+(((J77+K77+L77)/3)*0.15) + (M77*0.15) + (((N77+O77+P77)/3)*0.2) + (((Q77+R77+S77)/3)*0.15) + (T77*0.15)</f>
        <v>1.8166666666666667</v>
      </c>
      <c r="V77" s="417" t="str">
        <f>IF(U77&gt;=$U$85,"H", IF(U77&gt;$U$86,"MH", IF(U77&gt;$U$87, "M", IF(U77&gt;$U$88, "ML", "L"))))</f>
        <v>H</v>
      </c>
      <c r="W77" s="525">
        <f>10*(1-($AB$85-U77)/$AB$87)</f>
        <v>9.7142857142857153</v>
      </c>
    </row>
    <row r="78" spans="1:24" ht="13.5" thickBot="1">
      <c r="A78" s="628" t="s">
        <v>84</v>
      </c>
      <c r="B78" s="383"/>
      <c r="C78" s="344" t="s">
        <v>135</v>
      </c>
      <c r="D78" s="345" t="s">
        <v>276</v>
      </c>
      <c r="E78" s="346"/>
      <c r="F78" s="388">
        <v>2</v>
      </c>
      <c r="G78" s="384">
        <v>2</v>
      </c>
      <c r="H78" s="384">
        <v>1</v>
      </c>
      <c r="I78" s="392">
        <v>3</v>
      </c>
      <c r="J78" s="393">
        <v>1</v>
      </c>
      <c r="K78" s="385">
        <v>1</v>
      </c>
      <c r="L78" s="396">
        <v>2</v>
      </c>
      <c r="M78" s="402">
        <v>1</v>
      </c>
      <c r="N78" s="399">
        <v>0</v>
      </c>
      <c r="O78" s="385">
        <v>1</v>
      </c>
      <c r="P78" s="396">
        <v>1</v>
      </c>
      <c r="Q78" s="403">
        <v>2</v>
      </c>
      <c r="R78" s="386">
        <v>0</v>
      </c>
      <c r="S78" s="407">
        <v>0</v>
      </c>
      <c r="T78" s="411">
        <v>3</v>
      </c>
      <c r="U78" s="415">
        <f>(((F78+G78+H78+I78)/4)*0.2)+(((J78+K78+L78)/3)*0.15) + (M78*0.15) + (((N78+O78+P78)/3)*0.2) + (((Q78+R78+S78)/3)*0.15) + (T78*0.15)</f>
        <v>1.4333333333333331</v>
      </c>
      <c r="V78" s="418" t="str">
        <f>IF(U78&gt;=$U$85,"H", IF(U78&gt;$U$86,"MH", IF(U78&gt;$U$87, "M", IF(U78&gt;$U$88, "ML", "L"))))</f>
        <v>M</v>
      </c>
      <c r="W78" s="526">
        <f>10*(1-($AB$85-U78)/$AB$87)</f>
        <v>6.4285714285714279</v>
      </c>
    </row>
    <row r="79" spans="1:24" s="66" customFormat="1" ht="13.5" thickTop="1">
      <c r="A79" s="629"/>
      <c r="B79" s="144"/>
      <c r="C79" s="323"/>
      <c r="D79" s="332"/>
      <c r="F79" s="74"/>
      <c r="G79" s="74"/>
      <c r="H79" s="74"/>
      <c r="I79" s="74"/>
      <c r="J79" s="74"/>
      <c r="K79" s="74"/>
      <c r="L79" s="74"/>
      <c r="M79" s="74"/>
      <c r="N79" s="74"/>
      <c r="O79" s="74"/>
      <c r="P79" s="74"/>
      <c r="Q79" s="74"/>
      <c r="R79" s="74"/>
      <c r="S79" s="74"/>
      <c r="T79" s="74"/>
      <c r="U79" s="335"/>
      <c r="V79" s="334"/>
      <c r="W79" s="335"/>
      <c r="X79" s="74"/>
    </row>
    <row r="80" spans="1:24">
      <c r="F80" s="4"/>
      <c r="G80" s="4"/>
      <c r="H80" s="4"/>
      <c r="I80" s="4"/>
      <c r="J80" s="4"/>
      <c r="K80" s="4"/>
      <c r="L80" s="4"/>
      <c r="M80" s="4"/>
      <c r="N80" s="4"/>
      <c r="O80" s="4"/>
      <c r="P80" s="4"/>
      <c r="Q80" s="4"/>
      <c r="R80" s="4"/>
      <c r="S80" s="4"/>
      <c r="T80" s="4"/>
    </row>
    <row r="81" spans="1:28" ht="13.5" thickBot="1">
      <c r="T81" s="20" t="s">
        <v>45</v>
      </c>
      <c r="U81" s="367">
        <f>AVERAGE(U8:U74)</f>
        <v>1.3408496732026143</v>
      </c>
    </row>
    <row r="82" spans="1:28" ht="26.25" thickTop="1">
      <c r="C82" s="86" t="s">
        <v>46</v>
      </c>
      <c r="D82" s="115" t="s">
        <v>50</v>
      </c>
      <c r="E82" s="79" t="s">
        <v>52</v>
      </c>
      <c r="F82" s="79" t="s">
        <v>49</v>
      </c>
      <c r="G82" s="80" t="s">
        <v>72</v>
      </c>
      <c r="T82" s="49" t="s">
        <v>69</v>
      </c>
      <c r="U82" s="367">
        <f>STDEVP(U8:U74)</f>
        <v>0.25480809399563425</v>
      </c>
    </row>
    <row r="83" spans="1:28">
      <c r="C83" s="87" t="s">
        <v>47</v>
      </c>
      <c r="D83" s="116">
        <v>3</v>
      </c>
      <c r="E83" s="62" t="s">
        <v>251</v>
      </c>
      <c r="F83" s="54">
        <f>Y85</f>
        <v>12</v>
      </c>
      <c r="G83" s="81">
        <f>F83/F88</f>
        <v>0.21818181818181817</v>
      </c>
      <c r="J83" t="s">
        <v>55</v>
      </c>
      <c r="T83" s="50" t="s">
        <v>70</v>
      </c>
      <c r="U83" s="367">
        <f>U81+U82</f>
        <v>1.5956577671982486</v>
      </c>
    </row>
    <row r="84" spans="1:28">
      <c r="C84" s="357" t="s">
        <v>264</v>
      </c>
      <c r="D84" s="358"/>
      <c r="E84" s="359"/>
      <c r="F84" s="360">
        <f>Y86</f>
        <v>9</v>
      </c>
      <c r="G84" s="361">
        <f>F84/F88</f>
        <v>0.16363636363636364</v>
      </c>
      <c r="T84" s="50" t="s">
        <v>71</v>
      </c>
      <c r="U84" s="367">
        <f>U81-U82</f>
        <v>1.08604157920698</v>
      </c>
    </row>
    <row r="85" spans="1:28">
      <c r="C85" s="357" t="s">
        <v>265</v>
      </c>
      <c r="D85" s="358">
        <v>2</v>
      </c>
      <c r="E85" s="362" t="s">
        <v>267</v>
      </c>
      <c r="F85" s="360">
        <f>Y87</f>
        <v>12</v>
      </c>
      <c r="G85" s="361">
        <f>F85/F88</f>
        <v>0.21818181818181817</v>
      </c>
      <c r="T85" s="20" t="s">
        <v>251</v>
      </c>
      <c r="U85" s="367">
        <f>PERCENTILE(U8:U74, 0.83)</f>
        <v>1.6</v>
      </c>
      <c r="X85" s="20" t="s">
        <v>254</v>
      </c>
      <c r="Y85" s="1">
        <f>COUNTIF(V8:V78, "H")</f>
        <v>12</v>
      </c>
      <c r="AA85" s="499" t="s">
        <v>285</v>
      </c>
      <c r="AB85" s="497">
        <f>MAX(U8:U78)</f>
        <v>1.8499999999999999</v>
      </c>
    </row>
    <row r="86" spans="1:28">
      <c r="C86" s="357" t="s">
        <v>266</v>
      </c>
      <c r="D86" s="358"/>
      <c r="E86" s="363"/>
      <c r="F86" s="360">
        <f>Y88</f>
        <v>13</v>
      </c>
      <c r="G86" s="361">
        <f>F86/F88</f>
        <v>0.23636363636363636</v>
      </c>
      <c r="T86" s="20" t="s">
        <v>259</v>
      </c>
      <c r="U86" s="367">
        <f>PERCENTILE(U8:U74, 0.61)</f>
        <v>1.4333333333333333</v>
      </c>
      <c r="X86" s="20" t="s">
        <v>260</v>
      </c>
      <c r="Y86" s="1">
        <f>COUNTIF(V8:V78,"mh")</f>
        <v>9</v>
      </c>
      <c r="AA86" s="1" t="s">
        <v>286</v>
      </c>
      <c r="AB86" s="497">
        <f>MIN(U8:U78)</f>
        <v>0.68333333333333335</v>
      </c>
    </row>
    <row r="87" spans="1:28" ht="13.5" thickBot="1">
      <c r="C87" s="349" t="s">
        <v>48</v>
      </c>
      <c r="D87" s="350">
        <v>1</v>
      </c>
      <c r="E87" s="351" t="s">
        <v>257</v>
      </c>
      <c r="F87" s="352">
        <f>Y89</f>
        <v>9</v>
      </c>
      <c r="G87" s="353">
        <f>F87/F88</f>
        <v>0.16363636363636364</v>
      </c>
      <c r="T87" s="20" t="s">
        <v>253</v>
      </c>
      <c r="U87" s="367">
        <f>PERCENTILE(U8:U74, 0.39)</f>
        <v>1.3</v>
      </c>
      <c r="X87" s="20" t="s">
        <v>255</v>
      </c>
      <c r="Y87" s="1">
        <f>COUNTIF(V8:V78, "M")</f>
        <v>12</v>
      </c>
      <c r="AA87" s="1" t="s">
        <v>287</v>
      </c>
      <c r="AB87" s="497">
        <f>AB85-AB86</f>
        <v>1.1666666666666665</v>
      </c>
    </row>
    <row r="88" spans="1:28" ht="13.5" thickBot="1">
      <c r="C88" s="354"/>
      <c r="D88" s="345"/>
      <c r="E88" s="346"/>
      <c r="F88" s="355">
        <f>SUM(F83:F87)</f>
        <v>55</v>
      </c>
      <c r="G88" s="356">
        <f>SUM(G83:G87)</f>
        <v>1</v>
      </c>
      <c r="T88" s="20" t="s">
        <v>258</v>
      </c>
      <c r="U88" s="367">
        <f>PERCENTILE(U8:U74,0.17)</f>
        <v>1.1083333333333334</v>
      </c>
      <c r="X88" s="20" t="s">
        <v>261</v>
      </c>
      <c r="Y88" s="1">
        <f>COUNTIF(V8:V78, "ML")</f>
        <v>13</v>
      </c>
      <c r="AA88" s="1" t="s">
        <v>288</v>
      </c>
      <c r="AB88" s="498">
        <f>AB87/10</f>
        <v>0.11666666666666665</v>
      </c>
    </row>
    <row r="89" spans="1:28" ht="13.5" thickTop="1">
      <c r="A89" s="630"/>
      <c r="B89" s="88"/>
      <c r="T89" s="20" t="s">
        <v>252</v>
      </c>
      <c r="U89" s="367">
        <f>PERCENTILE(U8:U74,0.17)</f>
        <v>1.1083333333333334</v>
      </c>
      <c r="X89" s="20" t="s">
        <v>256</v>
      </c>
      <c r="Y89" s="348">
        <f>COUNTIF(V8:V78, "L")</f>
        <v>9</v>
      </c>
    </row>
    <row r="90" spans="1:28">
      <c r="X90" s="20" t="s">
        <v>262</v>
      </c>
      <c r="Y90" s="347">
        <f>SUM(Y85:Y89)</f>
        <v>55</v>
      </c>
    </row>
    <row r="111" spans="2:3">
      <c r="B111" s="19" t="s">
        <v>132</v>
      </c>
      <c r="C111" s="19" t="s">
        <v>136</v>
      </c>
    </row>
    <row r="112" spans="2:3">
      <c r="B112" s="19" t="s">
        <v>86</v>
      </c>
      <c r="C112" s="19" t="s">
        <v>137</v>
      </c>
    </row>
    <row r="113" spans="2:3">
      <c r="B113" s="19" t="s">
        <v>75</v>
      </c>
      <c r="C113" s="19" t="s">
        <v>14</v>
      </c>
    </row>
    <row r="114" spans="2:3">
      <c r="B114" s="19" t="s">
        <v>108</v>
      </c>
      <c r="C114" s="19" t="s">
        <v>138</v>
      </c>
    </row>
    <row r="115" spans="2:3">
      <c r="B115" s="19" t="s">
        <v>133</v>
      </c>
      <c r="C115" s="19" t="s">
        <v>13</v>
      </c>
    </row>
    <row r="116" spans="2:3">
      <c r="B116" s="19" t="s">
        <v>134</v>
      </c>
      <c r="C116" s="19" t="s">
        <v>139</v>
      </c>
    </row>
    <row r="117" spans="2:3">
      <c r="B117" s="19" t="s">
        <v>135</v>
      </c>
      <c r="C117" s="19" t="s">
        <v>140</v>
      </c>
    </row>
    <row r="118" spans="2:3">
      <c r="B118" s="19" t="s">
        <v>107</v>
      </c>
      <c r="C118" s="19" t="s">
        <v>141</v>
      </c>
    </row>
  </sheetData>
  <mergeCells count="6">
    <mergeCell ref="C1:V1"/>
    <mergeCell ref="C2:V2"/>
    <mergeCell ref="F4:I4"/>
    <mergeCell ref="J4:L4"/>
    <mergeCell ref="N4:P4"/>
    <mergeCell ref="Q4:S4"/>
  </mergeCells>
  <phoneticPr fontId="22" type="noConversion"/>
  <conditionalFormatting sqref="W79 V8:V79">
    <cfRule type="cellIs" dxfId="1" priority="1" stopIfTrue="1" operator="equal">
      <formula>"H"</formula>
    </cfRule>
    <cfRule type="cellIs" dxfId="0" priority="2" stopIfTrue="1" operator="equal">
      <formula>"M"</formula>
    </cfRule>
  </conditionalFormatting>
  <printOptions horizontalCentered="1" verticalCentered="1"/>
  <pageMargins left="0.75" right="0.5" top="0.75" bottom="0.75" header="0.5" footer="0.5"/>
  <pageSetup scale="46"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zoomScaleNormal="100" workbookViewId="0"/>
  </sheetViews>
  <sheetFormatPr defaultRowHeight="12.75"/>
  <cols>
    <col min="1" max="1" width="3" style="63" bestFit="1" customWidth="1"/>
    <col min="2" max="2" width="5.7109375" style="63" customWidth="1"/>
    <col min="5" max="5" width="18.7109375" style="2" customWidth="1"/>
    <col min="6" max="6" width="11.7109375" customWidth="1"/>
    <col min="7" max="7" width="7.42578125" bestFit="1" customWidth="1"/>
    <col min="8" max="8" width="5.42578125" bestFit="1" customWidth="1"/>
    <col min="9" max="9" width="7.42578125" bestFit="1" customWidth="1"/>
    <col min="10" max="10" width="10.7109375" bestFit="1" customWidth="1"/>
    <col min="11" max="11" width="7.42578125" bestFit="1" customWidth="1"/>
    <col min="12" max="12" width="4.28515625" bestFit="1" customWidth="1"/>
    <col min="13" max="14" width="7.42578125" bestFit="1" customWidth="1"/>
    <col min="15" max="15" width="10.7109375" bestFit="1" customWidth="1"/>
    <col min="16" max="16" width="5.42578125" bestFit="1" customWidth="1"/>
    <col min="17" max="17" width="12.28515625" customWidth="1"/>
  </cols>
  <sheetData>
    <row r="1" spans="1:19" ht="16.5" thickTop="1">
      <c r="A1" s="481"/>
      <c r="B1" s="483"/>
      <c r="C1" s="646" t="s">
        <v>22</v>
      </c>
      <c r="D1" s="646"/>
      <c r="E1" s="646"/>
      <c r="F1" s="646"/>
      <c r="G1" s="646"/>
      <c r="H1" s="646"/>
      <c r="I1" s="646"/>
      <c r="J1" s="646"/>
      <c r="K1" s="646"/>
      <c r="L1" s="646"/>
      <c r="M1" s="646"/>
      <c r="N1" s="646"/>
      <c r="O1" s="646"/>
      <c r="P1" s="646"/>
      <c r="Q1" s="647"/>
    </row>
    <row r="2" spans="1:19">
      <c r="A2" s="72"/>
      <c r="B2" s="66"/>
      <c r="C2" s="648" t="s">
        <v>21</v>
      </c>
      <c r="D2" s="648"/>
      <c r="E2" s="648"/>
      <c r="F2" s="648"/>
      <c r="G2" s="648"/>
      <c r="H2" s="648"/>
      <c r="I2" s="648"/>
      <c r="J2" s="648"/>
      <c r="K2" s="648"/>
      <c r="L2" s="648"/>
      <c r="M2" s="648"/>
      <c r="N2" s="648"/>
      <c r="O2" s="648"/>
      <c r="P2" s="648"/>
      <c r="Q2" s="649"/>
    </row>
    <row r="3" spans="1:19">
      <c r="A3" s="482"/>
      <c r="B3" s="484"/>
      <c r="C3" s="478"/>
      <c r="D3" s="478"/>
      <c r="E3" s="479"/>
      <c r="F3" s="478"/>
      <c r="G3" s="478"/>
      <c r="H3" s="478"/>
      <c r="I3" s="478"/>
      <c r="J3" s="478"/>
      <c r="K3" s="478"/>
      <c r="L3" s="478"/>
      <c r="M3" s="478"/>
      <c r="N3" s="478"/>
      <c r="O3" s="478"/>
      <c r="P3" s="478"/>
      <c r="Q3" s="480"/>
    </row>
    <row r="4" spans="1:19">
      <c r="A4" s="457"/>
      <c r="B4" s="458"/>
      <c r="C4" s="650" t="s">
        <v>23</v>
      </c>
      <c r="D4" s="650"/>
      <c r="E4" s="651"/>
      <c r="F4" s="652" t="s">
        <v>0</v>
      </c>
      <c r="G4" s="653"/>
      <c r="H4" s="653"/>
      <c r="I4" s="654"/>
      <c r="J4" s="652" t="s">
        <v>1</v>
      </c>
      <c r="K4" s="653"/>
      <c r="L4" s="653"/>
      <c r="M4" s="654"/>
      <c r="N4" s="655" t="s">
        <v>2</v>
      </c>
      <c r="O4" s="653"/>
      <c r="P4" s="653"/>
      <c r="Q4" s="656"/>
      <c r="R4" s="66"/>
      <c r="S4" s="66"/>
    </row>
    <row r="5" spans="1:19" s="64" customFormat="1" ht="94.5" customHeight="1">
      <c r="A5" s="439"/>
      <c r="B5" s="440" t="s">
        <v>142</v>
      </c>
      <c r="C5" s="441"/>
      <c r="D5" s="442"/>
      <c r="E5" s="447"/>
      <c r="F5" s="451" t="s">
        <v>3</v>
      </c>
      <c r="G5" s="443" t="s">
        <v>4</v>
      </c>
      <c r="H5" s="443" t="s">
        <v>5</v>
      </c>
      <c r="I5" s="470" t="s">
        <v>6</v>
      </c>
      <c r="J5" s="473" t="s">
        <v>3</v>
      </c>
      <c r="K5" s="444" t="s">
        <v>4</v>
      </c>
      <c r="L5" s="444" t="s">
        <v>5</v>
      </c>
      <c r="M5" s="459" t="s">
        <v>6</v>
      </c>
      <c r="N5" s="465" t="s">
        <v>7</v>
      </c>
      <c r="O5" s="445" t="s">
        <v>8</v>
      </c>
      <c r="P5" s="445" t="s">
        <v>65</v>
      </c>
      <c r="Q5" s="446" t="s">
        <v>9</v>
      </c>
      <c r="R5" s="65"/>
      <c r="S5" s="65"/>
    </row>
    <row r="6" spans="1:19">
      <c r="A6" s="73"/>
      <c r="B6" s="435"/>
      <c r="C6" s="9"/>
      <c r="D6" s="9"/>
      <c r="E6" s="14"/>
      <c r="F6" s="15"/>
      <c r="G6" s="10"/>
      <c r="H6" s="10"/>
      <c r="I6" s="405"/>
      <c r="J6" s="474"/>
      <c r="K6" s="11"/>
      <c r="L6" s="11"/>
      <c r="M6" s="460"/>
      <c r="N6" s="466"/>
      <c r="O6" s="119"/>
      <c r="P6" s="119"/>
      <c r="Q6" s="120"/>
    </row>
    <row r="7" spans="1:19">
      <c r="A7" s="73"/>
      <c r="B7" s="435"/>
      <c r="C7" s="85" t="s">
        <v>94</v>
      </c>
      <c r="D7" s="103"/>
      <c r="E7" s="44"/>
      <c r="F7" s="15"/>
      <c r="G7" s="10"/>
      <c r="H7" s="10"/>
      <c r="I7" s="405"/>
      <c r="J7" s="474"/>
      <c r="K7" s="11"/>
      <c r="L7" s="11"/>
      <c r="M7" s="460"/>
      <c r="N7" s="467"/>
      <c r="O7" s="121"/>
      <c r="P7" s="121"/>
      <c r="Q7" s="122"/>
    </row>
    <row r="8" spans="1:19">
      <c r="A8" s="73"/>
      <c r="B8" s="435"/>
      <c r="C8" s="95" t="s">
        <v>85</v>
      </c>
      <c r="D8" s="103" t="s">
        <v>10</v>
      </c>
      <c r="E8" s="44"/>
      <c r="F8" s="452"/>
      <c r="G8" s="13"/>
      <c r="H8" s="12"/>
      <c r="I8" s="405"/>
      <c r="J8" s="474"/>
      <c r="K8" s="13"/>
      <c r="L8" s="11"/>
      <c r="M8" s="460"/>
      <c r="N8" s="467"/>
      <c r="O8" s="118"/>
      <c r="P8" s="121"/>
      <c r="Q8" s="117"/>
    </row>
    <row r="9" spans="1:19">
      <c r="A9" s="73"/>
      <c r="B9" s="435"/>
      <c r="C9" s="95" t="s">
        <v>85</v>
      </c>
      <c r="D9" s="103" t="s">
        <v>11</v>
      </c>
      <c r="E9" s="14" t="s">
        <v>245</v>
      </c>
      <c r="F9" s="15"/>
      <c r="G9" s="10"/>
      <c r="H9" s="10"/>
      <c r="I9" s="461"/>
      <c r="J9" s="474"/>
      <c r="K9" s="11"/>
      <c r="L9" s="11"/>
      <c r="M9" s="460"/>
      <c r="N9" s="468"/>
      <c r="O9" s="121"/>
      <c r="P9" s="121"/>
      <c r="Q9" s="122"/>
    </row>
    <row r="10" spans="1:19">
      <c r="A10" s="73"/>
      <c r="B10" s="435"/>
      <c r="C10" s="95" t="s">
        <v>85</v>
      </c>
      <c r="D10" s="103" t="s">
        <v>12</v>
      </c>
      <c r="E10" s="44"/>
      <c r="F10" s="15"/>
      <c r="G10" s="10"/>
      <c r="H10" s="10"/>
      <c r="I10" s="461"/>
      <c r="J10" s="474"/>
      <c r="K10" s="11"/>
      <c r="L10" s="11"/>
      <c r="M10" s="461"/>
      <c r="N10" s="467"/>
      <c r="O10" s="121"/>
      <c r="P10" s="121"/>
      <c r="Q10" s="122"/>
    </row>
    <row r="11" spans="1:19">
      <c r="A11" s="73"/>
      <c r="B11" s="435"/>
      <c r="C11" s="95" t="s">
        <v>85</v>
      </c>
      <c r="D11" s="103" t="s">
        <v>76</v>
      </c>
      <c r="E11" s="44"/>
      <c r="F11" s="453"/>
      <c r="G11" s="10"/>
      <c r="H11" s="13"/>
      <c r="I11" s="405"/>
      <c r="J11" s="453"/>
      <c r="K11" s="11"/>
      <c r="L11" s="13"/>
      <c r="M11" s="460"/>
      <c r="N11" s="467"/>
      <c r="O11" s="118"/>
      <c r="P11" s="121"/>
      <c r="Q11" s="122"/>
    </row>
    <row r="12" spans="1:19">
      <c r="A12" s="73"/>
      <c r="B12" s="435"/>
      <c r="C12" s="95" t="s">
        <v>85</v>
      </c>
      <c r="D12" s="103" t="s">
        <v>77</v>
      </c>
      <c r="E12" s="44"/>
      <c r="F12" s="453"/>
      <c r="G12" s="13"/>
      <c r="H12" s="13"/>
      <c r="I12" s="405"/>
      <c r="J12" s="453"/>
      <c r="K12" s="13"/>
      <c r="L12" s="13"/>
      <c r="M12" s="460"/>
      <c r="N12" s="467"/>
      <c r="O12" s="118"/>
      <c r="P12" s="121"/>
      <c r="Q12" s="122"/>
    </row>
    <row r="13" spans="1:19">
      <c r="A13" s="73"/>
      <c r="B13" s="435"/>
      <c r="C13" s="95" t="s">
        <v>85</v>
      </c>
      <c r="D13" s="103" t="s">
        <v>78</v>
      </c>
      <c r="E13" s="44"/>
      <c r="F13" s="453"/>
      <c r="G13" s="13"/>
      <c r="H13" s="13"/>
      <c r="I13" s="405"/>
      <c r="J13" s="453"/>
      <c r="K13" s="13"/>
      <c r="L13" s="13"/>
      <c r="M13" s="460"/>
      <c r="N13" s="467"/>
      <c r="O13" s="118"/>
      <c r="P13" s="121"/>
      <c r="Q13" s="122"/>
    </row>
    <row r="14" spans="1:19">
      <c r="A14" s="73"/>
      <c r="B14" s="435"/>
      <c r="C14" s="95" t="s">
        <v>85</v>
      </c>
      <c r="D14" s="103" t="s">
        <v>79</v>
      </c>
      <c r="E14" s="44"/>
      <c r="F14" s="453"/>
      <c r="G14" s="13"/>
      <c r="H14" s="13"/>
      <c r="I14" s="405"/>
      <c r="J14" s="453"/>
      <c r="K14" s="13"/>
      <c r="L14" s="13"/>
      <c r="M14" s="460"/>
      <c r="N14" s="467"/>
      <c r="O14" s="118"/>
      <c r="P14" s="121"/>
      <c r="Q14" s="122"/>
    </row>
    <row r="15" spans="1:19">
      <c r="A15" s="73"/>
      <c r="B15" s="435"/>
      <c r="C15" s="95" t="s">
        <v>85</v>
      </c>
      <c r="D15" s="103" t="s">
        <v>81</v>
      </c>
      <c r="E15" s="44"/>
      <c r="F15" s="453"/>
      <c r="G15" s="13"/>
      <c r="H15" s="13"/>
      <c r="I15" s="405"/>
      <c r="J15" s="453"/>
      <c r="K15" s="13"/>
      <c r="L15" s="13"/>
      <c r="M15" s="460"/>
      <c r="N15" s="467"/>
      <c r="O15" s="118"/>
      <c r="P15" s="121"/>
      <c r="Q15" s="122"/>
    </row>
    <row r="16" spans="1:19">
      <c r="A16" s="73"/>
      <c r="B16" s="435"/>
      <c r="C16" s="95" t="s">
        <v>85</v>
      </c>
      <c r="D16" s="103" t="s">
        <v>80</v>
      </c>
      <c r="E16" s="44"/>
      <c r="F16" s="453"/>
      <c r="G16" s="13"/>
      <c r="H16" s="13"/>
      <c r="I16" s="461"/>
      <c r="J16" s="453"/>
      <c r="K16" s="13"/>
      <c r="L16" s="13"/>
      <c r="M16" s="461"/>
      <c r="N16" s="467"/>
      <c r="O16" s="118"/>
      <c r="P16" s="121"/>
      <c r="Q16" s="122"/>
    </row>
    <row r="17" spans="1:17">
      <c r="A17" s="73"/>
      <c r="B17" s="435"/>
      <c r="C17" s="95"/>
      <c r="D17" s="103"/>
      <c r="E17" s="44"/>
      <c r="F17" s="15"/>
      <c r="G17" s="10"/>
      <c r="H17" s="10"/>
      <c r="I17" s="405"/>
      <c r="J17" s="474"/>
      <c r="K17" s="11"/>
      <c r="L17" s="11"/>
      <c r="M17" s="460"/>
      <c r="N17" s="467"/>
      <c r="O17" s="121"/>
      <c r="P17" s="121"/>
      <c r="Q17" s="122"/>
    </row>
    <row r="18" spans="1:17">
      <c r="A18" s="73"/>
      <c r="B18" s="435"/>
      <c r="C18" s="95" t="s">
        <v>66</v>
      </c>
      <c r="D18" s="103"/>
      <c r="E18" s="44"/>
      <c r="F18" s="15"/>
      <c r="G18" s="10"/>
      <c r="H18" s="10"/>
      <c r="I18" s="405"/>
      <c r="J18" s="474"/>
      <c r="K18" s="11"/>
      <c r="L18" s="11"/>
      <c r="M18" s="460"/>
      <c r="N18" s="467"/>
      <c r="O18" s="121"/>
      <c r="P18" s="121"/>
      <c r="Q18" s="122"/>
    </row>
    <row r="19" spans="1:17">
      <c r="A19" s="73"/>
      <c r="B19" s="435"/>
      <c r="C19" s="95" t="s">
        <v>13</v>
      </c>
      <c r="D19" s="103" t="s">
        <v>57</v>
      </c>
      <c r="E19" s="44"/>
      <c r="F19" s="453"/>
      <c r="G19" s="13"/>
      <c r="H19" s="13"/>
      <c r="I19" s="405"/>
      <c r="J19" s="453"/>
      <c r="K19" s="13"/>
      <c r="L19" s="13"/>
      <c r="M19" s="460"/>
      <c r="N19" s="467"/>
      <c r="O19" s="118"/>
      <c r="P19" s="121"/>
      <c r="Q19" s="122"/>
    </row>
    <row r="20" spans="1:17">
      <c r="A20" s="73"/>
      <c r="B20" s="435"/>
      <c r="C20" s="95" t="s">
        <v>13</v>
      </c>
      <c r="D20" s="103" t="s">
        <v>56</v>
      </c>
      <c r="E20" s="44"/>
      <c r="F20" s="15"/>
      <c r="G20" s="10"/>
      <c r="H20" s="13"/>
      <c r="I20" s="405"/>
      <c r="J20" s="474"/>
      <c r="K20" s="11"/>
      <c r="L20" s="13"/>
      <c r="M20" s="460"/>
      <c r="N20" s="467"/>
      <c r="O20" s="121"/>
      <c r="P20" s="121"/>
      <c r="Q20" s="122"/>
    </row>
    <row r="21" spans="1:17">
      <c r="A21" s="73"/>
      <c r="B21" s="435"/>
      <c r="C21" s="95" t="s">
        <v>87</v>
      </c>
      <c r="D21" s="103" t="s">
        <v>11</v>
      </c>
      <c r="E21" s="14"/>
      <c r="F21" s="15"/>
      <c r="G21" s="10"/>
      <c r="H21" s="10"/>
      <c r="I21" s="461"/>
      <c r="J21" s="474"/>
      <c r="K21" s="11"/>
      <c r="L21" s="11"/>
      <c r="M21" s="461"/>
      <c r="N21" s="467"/>
      <c r="O21" s="121"/>
      <c r="P21" s="121"/>
      <c r="Q21" s="122"/>
    </row>
    <row r="22" spans="1:17">
      <c r="A22" s="73"/>
      <c r="B22" s="435"/>
      <c r="C22" s="95" t="s">
        <v>87</v>
      </c>
      <c r="D22" s="103" t="s">
        <v>11</v>
      </c>
      <c r="E22" s="14" t="s">
        <v>58</v>
      </c>
      <c r="F22" s="15"/>
      <c r="G22" s="10"/>
      <c r="H22" s="10"/>
      <c r="I22" s="461"/>
      <c r="J22" s="474"/>
      <c r="K22" s="11"/>
      <c r="L22" s="11"/>
      <c r="M22" s="461"/>
      <c r="N22" s="467"/>
      <c r="O22" s="121"/>
      <c r="P22" s="121"/>
      <c r="Q22" s="122"/>
    </row>
    <row r="23" spans="1:17">
      <c r="A23" s="73"/>
      <c r="B23" s="435"/>
      <c r="C23" s="95" t="s">
        <v>87</v>
      </c>
      <c r="D23" s="103" t="s">
        <v>11</v>
      </c>
      <c r="E23" s="14" t="s">
        <v>59</v>
      </c>
      <c r="F23" s="15"/>
      <c r="G23" s="10"/>
      <c r="H23" s="10"/>
      <c r="I23" s="461"/>
      <c r="J23" s="474"/>
      <c r="K23" s="11"/>
      <c r="L23" s="11"/>
      <c r="M23" s="461"/>
      <c r="N23" s="467"/>
      <c r="O23" s="121"/>
      <c r="P23" s="121"/>
      <c r="Q23" s="122"/>
    </row>
    <row r="24" spans="1:17">
      <c r="A24" s="73"/>
      <c r="B24" s="435"/>
      <c r="C24" s="95" t="s">
        <v>13</v>
      </c>
      <c r="D24" s="103" t="s">
        <v>15</v>
      </c>
      <c r="E24" s="44"/>
      <c r="F24" s="15"/>
      <c r="G24" s="10"/>
      <c r="H24" s="10"/>
      <c r="I24" s="405"/>
      <c r="J24" s="474"/>
      <c r="K24" s="11"/>
      <c r="L24" s="11"/>
      <c r="M24" s="460"/>
      <c r="N24" s="467"/>
      <c r="O24" s="121"/>
      <c r="P24" s="121"/>
      <c r="Q24" s="122"/>
    </row>
    <row r="25" spans="1:17">
      <c r="A25" s="73"/>
      <c r="B25" s="435"/>
      <c r="C25" s="95" t="s">
        <v>13</v>
      </c>
      <c r="D25" s="103" t="s">
        <v>61</v>
      </c>
      <c r="E25" s="44"/>
      <c r="F25" s="453"/>
      <c r="G25" s="13"/>
      <c r="H25" s="13"/>
      <c r="I25" s="405"/>
      <c r="J25" s="453"/>
      <c r="K25" s="13"/>
      <c r="L25" s="13"/>
      <c r="M25" s="460"/>
      <c r="N25" s="467"/>
      <c r="O25" s="118"/>
      <c r="P25" s="121"/>
      <c r="Q25" s="122"/>
    </row>
    <row r="26" spans="1:17">
      <c r="A26" s="73"/>
      <c r="B26" s="435"/>
      <c r="C26" s="95" t="s">
        <v>13</v>
      </c>
      <c r="D26" s="103" t="s">
        <v>62</v>
      </c>
      <c r="E26" s="44"/>
      <c r="F26" s="453"/>
      <c r="G26" s="13"/>
      <c r="H26" s="13"/>
      <c r="I26" s="405"/>
      <c r="J26" s="453"/>
      <c r="K26" s="13"/>
      <c r="L26" s="13"/>
      <c r="M26" s="460"/>
      <c r="N26" s="467"/>
      <c r="O26" s="118"/>
      <c r="P26" s="121"/>
      <c r="Q26" s="122"/>
    </row>
    <row r="27" spans="1:17">
      <c r="A27" s="73"/>
      <c r="B27" s="435"/>
      <c r="C27" s="95" t="s">
        <v>13</v>
      </c>
      <c r="D27" s="103" t="s">
        <v>97</v>
      </c>
      <c r="E27" s="44"/>
      <c r="F27" s="453"/>
      <c r="G27" s="13"/>
      <c r="H27" s="13"/>
      <c r="I27" s="405"/>
      <c r="J27" s="453"/>
      <c r="K27" s="13"/>
      <c r="L27" s="13"/>
      <c r="M27" s="460"/>
      <c r="N27" s="467"/>
      <c r="O27" s="118"/>
      <c r="P27" s="121"/>
      <c r="Q27" s="122"/>
    </row>
    <row r="28" spans="1:17">
      <c r="A28" s="73"/>
      <c r="B28" s="435"/>
      <c r="C28" s="95" t="s">
        <v>13</v>
      </c>
      <c r="D28" s="105" t="s">
        <v>90</v>
      </c>
      <c r="E28" s="448"/>
      <c r="F28" s="453"/>
      <c r="G28" s="13"/>
      <c r="H28" s="13"/>
      <c r="I28" s="461"/>
      <c r="J28" s="453"/>
      <c r="K28" s="13"/>
      <c r="L28" s="13"/>
      <c r="M28" s="461"/>
      <c r="N28" s="467"/>
      <c r="O28" s="118"/>
      <c r="P28" s="121"/>
      <c r="Q28" s="122"/>
    </row>
    <row r="29" spans="1:17">
      <c r="A29" s="73"/>
      <c r="B29" s="435"/>
      <c r="C29" s="95" t="s">
        <v>13</v>
      </c>
      <c r="D29" s="105" t="s">
        <v>280</v>
      </c>
      <c r="E29" s="448"/>
      <c r="F29" s="453"/>
      <c r="G29" s="13"/>
      <c r="H29" s="13"/>
      <c r="I29" s="405"/>
      <c r="J29" s="453"/>
      <c r="K29" s="13"/>
      <c r="L29" s="13"/>
      <c r="M29" s="460"/>
      <c r="N29" s="467"/>
      <c r="O29" s="118"/>
      <c r="P29" s="121"/>
      <c r="Q29" s="122"/>
    </row>
    <row r="30" spans="1:17">
      <c r="A30" s="73"/>
      <c r="B30" s="435"/>
      <c r="C30" s="95" t="s">
        <v>13</v>
      </c>
      <c r="D30" s="105" t="s">
        <v>60</v>
      </c>
      <c r="E30" s="448"/>
      <c r="F30" s="453"/>
      <c r="G30" s="13"/>
      <c r="H30" s="13"/>
      <c r="I30" s="405"/>
      <c r="J30" s="453"/>
      <c r="K30" s="13"/>
      <c r="L30" s="13"/>
      <c r="M30" s="460"/>
      <c r="N30" s="467"/>
      <c r="O30" s="118"/>
      <c r="P30" s="121"/>
      <c r="Q30" s="122"/>
    </row>
    <row r="31" spans="1:17">
      <c r="A31" s="73"/>
      <c r="B31" s="435"/>
      <c r="C31" s="95"/>
      <c r="D31" s="103"/>
      <c r="E31" s="44"/>
      <c r="F31" s="15"/>
      <c r="G31" s="10"/>
      <c r="H31" s="10"/>
      <c r="I31" s="405"/>
      <c r="J31" s="474"/>
      <c r="K31" s="11"/>
      <c r="L31" s="11"/>
      <c r="M31" s="460"/>
      <c r="N31" s="467"/>
      <c r="O31" s="121"/>
      <c r="P31" s="121"/>
      <c r="Q31" s="122"/>
    </row>
    <row r="32" spans="1:17">
      <c r="A32" s="73"/>
      <c r="B32" s="435"/>
      <c r="C32" s="85" t="s">
        <v>93</v>
      </c>
      <c r="D32" s="103"/>
      <c r="E32" s="44"/>
      <c r="F32" s="15"/>
      <c r="G32" s="10"/>
      <c r="H32" s="10"/>
      <c r="I32" s="405"/>
      <c r="J32" s="474"/>
      <c r="K32" s="11"/>
      <c r="L32" s="11"/>
      <c r="M32" s="460"/>
      <c r="N32" s="467"/>
      <c r="O32" s="121"/>
      <c r="P32" s="121"/>
      <c r="Q32" s="122"/>
    </row>
    <row r="33" spans="1:17">
      <c r="A33" s="73"/>
      <c r="B33" s="435"/>
      <c r="C33" s="95" t="s">
        <v>86</v>
      </c>
      <c r="D33" s="103" t="s">
        <v>16</v>
      </c>
      <c r="E33" s="14"/>
      <c r="F33" s="453"/>
      <c r="G33" s="13"/>
      <c r="H33" s="13"/>
      <c r="I33" s="405"/>
      <c r="J33" s="453"/>
      <c r="K33" s="13"/>
      <c r="L33" s="13"/>
      <c r="M33" s="460"/>
      <c r="N33" s="468"/>
      <c r="O33" s="118"/>
      <c r="P33" s="121"/>
      <c r="Q33" s="122"/>
    </row>
    <row r="34" spans="1:17">
      <c r="A34" s="73"/>
      <c r="B34" s="435"/>
      <c r="C34" s="95" t="s">
        <v>86</v>
      </c>
      <c r="D34" s="103" t="s">
        <v>67</v>
      </c>
      <c r="E34" s="44"/>
      <c r="F34" s="453"/>
      <c r="G34" s="10"/>
      <c r="H34" s="13"/>
      <c r="I34" s="461"/>
      <c r="J34" s="453"/>
      <c r="K34" s="11"/>
      <c r="L34" s="13"/>
      <c r="M34" s="461"/>
      <c r="N34" s="468"/>
      <c r="O34" s="118"/>
      <c r="P34" s="121"/>
      <c r="Q34" s="122"/>
    </row>
    <row r="35" spans="1:17">
      <c r="A35" s="73"/>
      <c r="B35" s="435"/>
      <c r="C35" s="95" t="s">
        <v>86</v>
      </c>
      <c r="D35" s="103" t="s">
        <v>88</v>
      </c>
      <c r="E35" s="44"/>
      <c r="F35" s="15"/>
      <c r="G35" s="10"/>
      <c r="H35" s="13"/>
      <c r="I35" s="461"/>
      <c r="J35" s="474"/>
      <c r="K35" s="11"/>
      <c r="L35" s="13"/>
      <c r="M35" s="461"/>
      <c r="N35" s="468"/>
      <c r="O35" s="118"/>
      <c r="P35" s="121"/>
      <c r="Q35" s="122"/>
    </row>
    <row r="36" spans="1:17">
      <c r="A36" s="73"/>
      <c r="B36" s="435"/>
      <c r="C36" s="95" t="s">
        <v>86</v>
      </c>
      <c r="D36" s="103" t="s">
        <v>89</v>
      </c>
      <c r="E36" s="44"/>
      <c r="F36" s="453"/>
      <c r="G36" s="10"/>
      <c r="H36" s="13"/>
      <c r="I36" s="405"/>
      <c r="J36" s="453"/>
      <c r="K36" s="11"/>
      <c r="L36" s="13"/>
      <c r="M36" s="460"/>
      <c r="N36" s="468"/>
      <c r="O36" s="118"/>
      <c r="P36" s="121"/>
      <c r="Q36" s="122"/>
    </row>
    <row r="37" spans="1:17">
      <c r="A37" s="73"/>
      <c r="B37" s="435"/>
      <c r="C37" s="95" t="s">
        <v>86</v>
      </c>
      <c r="D37" s="103" t="s">
        <v>64</v>
      </c>
      <c r="E37" s="44"/>
      <c r="F37" s="15"/>
      <c r="G37" s="10"/>
      <c r="H37" s="13"/>
      <c r="I37" s="461"/>
      <c r="J37" s="474"/>
      <c r="K37" s="11"/>
      <c r="L37" s="13"/>
      <c r="M37" s="460"/>
      <c r="N37" s="467"/>
      <c r="O37" s="118"/>
      <c r="P37" s="121"/>
      <c r="Q37" s="122"/>
    </row>
    <row r="38" spans="1:17">
      <c r="A38" s="73"/>
      <c r="B38" s="435"/>
      <c r="C38" s="95" t="s">
        <v>86</v>
      </c>
      <c r="D38" s="103" t="s">
        <v>246</v>
      </c>
      <c r="E38" s="44"/>
      <c r="F38" s="453"/>
      <c r="G38" s="13"/>
      <c r="H38" s="13"/>
      <c r="I38" s="405"/>
      <c r="J38" s="453"/>
      <c r="K38" s="13"/>
      <c r="L38" s="13"/>
      <c r="M38" s="460"/>
      <c r="N38" s="467"/>
      <c r="O38" s="118"/>
      <c r="P38" s="121"/>
      <c r="Q38" s="122"/>
    </row>
    <row r="39" spans="1:17">
      <c r="A39" s="73"/>
      <c r="B39" s="435"/>
      <c r="C39" s="95"/>
      <c r="D39" s="103"/>
      <c r="E39" s="44"/>
      <c r="F39" s="15"/>
      <c r="G39" s="10"/>
      <c r="H39" s="10"/>
      <c r="I39" s="405"/>
      <c r="J39" s="474"/>
      <c r="K39" s="11"/>
      <c r="L39" s="11"/>
      <c r="M39" s="460"/>
      <c r="N39" s="467"/>
      <c r="O39" s="121"/>
      <c r="P39" s="121"/>
      <c r="Q39" s="122"/>
    </row>
    <row r="40" spans="1:17">
      <c r="A40" s="73"/>
      <c r="B40" s="435"/>
      <c r="C40" s="85" t="s">
        <v>92</v>
      </c>
      <c r="D40" s="103"/>
      <c r="E40" s="44"/>
      <c r="F40" s="15"/>
      <c r="G40" s="10"/>
      <c r="H40" s="10"/>
      <c r="I40" s="461"/>
      <c r="J40" s="474"/>
      <c r="K40" s="11"/>
      <c r="L40" s="11"/>
      <c r="M40" s="461"/>
      <c r="N40" s="467"/>
      <c r="O40" s="121"/>
      <c r="P40" s="121"/>
      <c r="Q40" s="122"/>
    </row>
    <row r="41" spans="1:17">
      <c r="A41" s="73"/>
      <c r="B41" s="435"/>
      <c r="C41" s="95" t="s">
        <v>75</v>
      </c>
      <c r="D41" s="101" t="s">
        <v>82</v>
      </c>
      <c r="E41" s="419"/>
      <c r="F41" s="15"/>
      <c r="G41" s="10"/>
      <c r="H41" s="13"/>
      <c r="I41" s="461"/>
      <c r="J41" s="474"/>
      <c r="K41" s="11"/>
      <c r="L41" s="13"/>
      <c r="M41" s="461"/>
      <c r="N41" s="467"/>
      <c r="O41" s="121"/>
      <c r="P41" s="121"/>
      <c r="Q41" s="122"/>
    </row>
    <row r="42" spans="1:17">
      <c r="A42" s="73"/>
      <c r="B42" s="435"/>
      <c r="C42" s="95" t="s">
        <v>75</v>
      </c>
      <c r="D42" s="96" t="s">
        <v>83</v>
      </c>
      <c r="E42" s="421"/>
      <c r="F42" s="15"/>
      <c r="G42" s="10"/>
      <c r="H42" s="13"/>
      <c r="I42" s="461"/>
      <c r="J42" s="474"/>
      <c r="K42" s="11"/>
      <c r="L42" s="13"/>
      <c r="M42" s="461"/>
      <c r="N42" s="467"/>
      <c r="O42" s="121"/>
      <c r="P42" s="121"/>
      <c r="Q42" s="122"/>
    </row>
    <row r="43" spans="1:17">
      <c r="A43" s="73"/>
      <c r="B43" s="435"/>
      <c r="C43" s="95"/>
      <c r="D43" s="123"/>
      <c r="E43" s="449"/>
      <c r="F43" s="15"/>
      <c r="G43" s="10"/>
      <c r="H43" s="10"/>
      <c r="I43" s="405"/>
      <c r="J43" s="474"/>
      <c r="K43" s="11"/>
      <c r="L43" s="11"/>
      <c r="M43" s="460"/>
      <c r="N43" s="467"/>
      <c r="O43" s="121"/>
      <c r="P43" s="121"/>
      <c r="Q43" s="122"/>
    </row>
    <row r="44" spans="1:17">
      <c r="A44" s="73"/>
      <c r="B44" s="435"/>
      <c r="C44" s="85" t="s">
        <v>91</v>
      </c>
      <c r="D44" s="123"/>
      <c r="E44" s="449"/>
      <c r="F44" s="15"/>
      <c r="G44" s="10"/>
      <c r="H44" s="10"/>
      <c r="I44" s="405"/>
      <c r="J44" s="474"/>
      <c r="K44" s="11"/>
      <c r="L44" s="11"/>
      <c r="M44" s="460"/>
      <c r="N44" s="467"/>
      <c r="O44" s="121"/>
      <c r="P44" s="121"/>
      <c r="Q44" s="122"/>
    </row>
    <row r="45" spans="1:17">
      <c r="A45" s="73"/>
      <c r="B45" s="435"/>
      <c r="C45" s="95" t="s">
        <v>108</v>
      </c>
      <c r="D45" s="124" t="s">
        <v>95</v>
      </c>
      <c r="E45" s="420"/>
      <c r="F45" s="453"/>
      <c r="G45" s="10"/>
      <c r="H45" s="13"/>
      <c r="I45" s="405"/>
      <c r="J45" s="453"/>
      <c r="K45" s="11"/>
      <c r="L45" s="13"/>
      <c r="M45" s="460"/>
      <c r="N45" s="467"/>
      <c r="O45" s="121"/>
      <c r="P45" s="121"/>
      <c r="Q45" s="122"/>
    </row>
    <row r="46" spans="1:17">
      <c r="A46" s="73"/>
      <c r="B46" s="435"/>
      <c r="C46" s="95" t="s">
        <v>108</v>
      </c>
      <c r="D46" s="96" t="s">
        <v>96</v>
      </c>
      <c r="E46" s="421"/>
      <c r="F46" s="453"/>
      <c r="G46" s="10"/>
      <c r="H46" s="13"/>
      <c r="I46" s="405"/>
      <c r="J46" s="453"/>
      <c r="K46" s="11"/>
      <c r="L46" s="13"/>
      <c r="M46" s="460"/>
      <c r="N46" s="467"/>
      <c r="O46" s="121"/>
      <c r="P46" s="121"/>
      <c r="Q46" s="122"/>
    </row>
    <row r="47" spans="1:17">
      <c r="A47" s="73"/>
      <c r="B47" s="435"/>
      <c r="C47" s="95" t="s">
        <v>108</v>
      </c>
      <c r="D47" s="96" t="s">
        <v>146</v>
      </c>
      <c r="E47" s="421"/>
      <c r="F47" s="453"/>
      <c r="G47" s="13"/>
      <c r="H47" s="13"/>
      <c r="I47" s="405"/>
      <c r="J47" s="453"/>
      <c r="K47" s="13"/>
      <c r="L47" s="13"/>
      <c r="M47" s="460"/>
      <c r="N47" s="467"/>
      <c r="O47" s="121"/>
      <c r="P47" s="121"/>
      <c r="Q47" s="122"/>
    </row>
    <row r="48" spans="1:17">
      <c r="A48" s="73"/>
      <c r="B48" s="435"/>
      <c r="C48" s="95" t="s">
        <v>108</v>
      </c>
      <c r="D48" s="96" t="s">
        <v>20</v>
      </c>
      <c r="E48" s="421"/>
      <c r="F48" s="453"/>
      <c r="G48" s="13"/>
      <c r="H48" s="13"/>
      <c r="I48" s="461"/>
      <c r="J48" s="453"/>
      <c r="K48" s="13"/>
      <c r="L48" s="13"/>
      <c r="M48" s="461"/>
      <c r="N48" s="467"/>
      <c r="O48" s="118"/>
      <c r="P48" s="121"/>
      <c r="Q48" s="122"/>
    </row>
    <row r="49" spans="1:17">
      <c r="A49" s="73"/>
      <c r="B49" s="435"/>
      <c r="C49" s="95"/>
      <c r="D49" s="123"/>
      <c r="E49" s="449"/>
      <c r="F49" s="15"/>
      <c r="G49" s="10"/>
      <c r="H49" s="10"/>
      <c r="I49" s="405"/>
      <c r="J49" s="474"/>
      <c r="K49" s="11"/>
      <c r="L49" s="11"/>
      <c r="M49" s="460"/>
      <c r="N49" s="467"/>
      <c r="O49" s="121"/>
      <c r="P49" s="121"/>
      <c r="Q49" s="122"/>
    </row>
    <row r="50" spans="1:17">
      <c r="A50" s="73"/>
      <c r="B50" s="435"/>
      <c r="C50" s="85" t="s">
        <v>98</v>
      </c>
      <c r="D50" s="123"/>
      <c r="E50" s="449"/>
      <c r="F50" s="15"/>
      <c r="G50" s="10"/>
      <c r="H50" s="10"/>
      <c r="I50" s="405"/>
      <c r="J50" s="474"/>
      <c r="K50" s="11"/>
      <c r="L50" s="11"/>
      <c r="M50" s="460"/>
      <c r="N50" s="467"/>
      <c r="O50" s="121"/>
      <c r="P50" s="121"/>
      <c r="Q50" s="122"/>
    </row>
    <row r="51" spans="1:17">
      <c r="A51" s="73"/>
      <c r="B51" s="435"/>
      <c r="C51" s="95" t="s">
        <v>107</v>
      </c>
      <c r="D51" s="96" t="s">
        <v>99</v>
      </c>
      <c r="E51" s="422"/>
      <c r="F51" s="453"/>
      <c r="G51" s="10"/>
      <c r="H51" s="10"/>
      <c r="I51" s="461"/>
      <c r="J51" s="453"/>
      <c r="K51" s="11"/>
      <c r="L51" s="11"/>
      <c r="M51" s="461"/>
      <c r="N51" s="467"/>
      <c r="O51" s="121"/>
      <c r="P51" s="121"/>
      <c r="Q51" s="122"/>
    </row>
    <row r="52" spans="1:17">
      <c r="A52" s="73"/>
      <c r="B52" s="435"/>
      <c r="C52" s="95" t="s">
        <v>107</v>
      </c>
      <c r="D52" s="96" t="s">
        <v>68</v>
      </c>
      <c r="E52" s="422"/>
      <c r="F52" s="15"/>
      <c r="G52" s="13"/>
      <c r="H52" s="10"/>
      <c r="I52" s="461"/>
      <c r="J52" s="474"/>
      <c r="K52" s="13"/>
      <c r="L52" s="11"/>
      <c r="M52" s="461"/>
      <c r="N52" s="468"/>
      <c r="O52" s="118"/>
      <c r="P52" s="121"/>
      <c r="Q52" s="122"/>
    </row>
    <row r="53" spans="1:17">
      <c r="A53" s="73"/>
      <c r="B53" s="435"/>
      <c r="C53" s="95"/>
      <c r="D53" s="96"/>
      <c r="E53" s="422"/>
      <c r="F53" s="15"/>
      <c r="G53" s="10"/>
      <c r="H53" s="10"/>
      <c r="I53" s="405"/>
      <c r="J53" s="474"/>
      <c r="K53" s="11"/>
      <c r="L53" s="11"/>
      <c r="M53" s="460"/>
      <c r="N53" s="467"/>
      <c r="O53" s="121"/>
      <c r="P53" s="121"/>
      <c r="Q53" s="122"/>
    </row>
    <row r="54" spans="1:17">
      <c r="A54" s="73"/>
      <c r="B54" s="435"/>
      <c r="C54" s="85" t="s">
        <v>100</v>
      </c>
      <c r="D54" s="96"/>
      <c r="E54" s="422"/>
      <c r="F54" s="15"/>
      <c r="G54" s="10"/>
      <c r="H54" s="10"/>
      <c r="I54" s="405"/>
      <c r="J54" s="474"/>
      <c r="K54" s="11"/>
      <c r="L54" s="11"/>
      <c r="M54" s="460"/>
      <c r="N54" s="467"/>
      <c r="O54" s="121"/>
      <c r="P54" s="121"/>
      <c r="Q54" s="122"/>
    </row>
    <row r="55" spans="1:17">
      <c r="A55" s="73"/>
      <c r="B55" s="435"/>
      <c r="C55" s="95" t="s">
        <v>106</v>
      </c>
      <c r="D55" s="96" t="s">
        <v>101</v>
      </c>
      <c r="E55" s="422"/>
      <c r="F55" s="453"/>
      <c r="G55" s="10"/>
      <c r="H55" s="13"/>
      <c r="I55" s="405"/>
      <c r="J55" s="453"/>
      <c r="K55" s="11"/>
      <c r="L55" s="13"/>
      <c r="M55" s="460"/>
      <c r="N55" s="467"/>
      <c r="O55" s="118"/>
      <c r="P55" s="121"/>
      <c r="Q55" s="122"/>
    </row>
    <row r="56" spans="1:17">
      <c r="A56" s="73"/>
      <c r="B56" s="435"/>
      <c r="C56" s="95" t="s">
        <v>106</v>
      </c>
      <c r="D56" s="96" t="s">
        <v>102</v>
      </c>
      <c r="E56" s="422"/>
      <c r="F56" s="453"/>
      <c r="G56" s="10"/>
      <c r="H56" s="13"/>
      <c r="I56" s="405"/>
      <c r="J56" s="453"/>
      <c r="K56" s="11"/>
      <c r="L56" s="13"/>
      <c r="M56" s="460"/>
      <c r="N56" s="467"/>
      <c r="O56" s="118"/>
      <c r="P56" s="121"/>
      <c r="Q56" s="122"/>
    </row>
    <row r="57" spans="1:17">
      <c r="A57" s="73"/>
      <c r="B57" s="435"/>
      <c r="C57" s="95" t="s">
        <v>106</v>
      </c>
      <c r="D57" s="96" t="s">
        <v>105</v>
      </c>
      <c r="E57" s="422"/>
      <c r="F57" s="453"/>
      <c r="G57" s="10"/>
      <c r="H57" s="13"/>
      <c r="I57" s="405"/>
      <c r="J57" s="453"/>
      <c r="K57" s="11"/>
      <c r="L57" s="13"/>
      <c r="M57" s="460"/>
      <c r="N57" s="467"/>
      <c r="O57" s="118"/>
      <c r="P57" s="121"/>
      <c r="Q57" s="122"/>
    </row>
    <row r="58" spans="1:17">
      <c r="A58" s="73"/>
      <c r="B58" s="435"/>
      <c r="C58" s="95" t="s">
        <v>106</v>
      </c>
      <c r="D58" s="96" t="s">
        <v>103</v>
      </c>
      <c r="E58" s="422"/>
      <c r="F58" s="453"/>
      <c r="G58" s="10"/>
      <c r="H58" s="13"/>
      <c r="I58" s="405"/>
      <c r="J58" s="453"/>
      <c r="K58" s="11"/>
      <c r="L58" s="13"/>
      <c r="M58" s="460"/>
      <c r="N58" s="467"/>
      <c r="O58" s="121"/>
      <c r="P58" s="121"/>
      <c r="Q58" s="122"/>
    </row>
    <row r="59" spans="1:17">
      <c r="A59" s="73"/>
      <c r="B59" s="435"/>
      <c r="C59" s="95" t="s">
        <v>106</v>
      </c>
      <c r="D59" s="96" t="s">
        <v>104</v>
      </c>
      <c r="E59" s="422"/>
      <c r="F59" s="453"/>
      <c r="G59" s="10"/>
      <c r="H59" s="13"/>
      <c r="I59" s="405"/>
      <c r="J59" s="453"/>
      <c r="K59" s="11"/>
      <c r="L59" s="13"/>
      <c r="M59" s="460"/>
      <c r="N59" s="467"/>
      <c r="O59" s="118"/>
      <c r="P59" s="121"/>
      <c r="Q59" s="122"/>
    </row>
    <row r="60" spans="1:17">
      <c r="A60" s="73"/>
      <c r="B60" s="435"/>
      <c r="C60" s="95"/>
      <c r="D60" s="103"/>
      <c r="E60" s="44"/>
      <c r="F60" s="15"/>
      <c r="G60" s="10"/>
      <c r="H60" s="10"/>
      <c r="I60" s="405"/>
      <c r="J60" s="474"/>
      <c r="K60" s="11"/>
      <c r="L60" s="11"/>
      <c r="M60" s="460"/>
      <c r="N60" s="467"/>
      <c r="O60" s="121"/>
      <c r="P60" s="121"/>
      <c r="Q60" s="122"/>
    </row>
    <row r="61" spans="1:17">
      <c r="A61" s="73"/>
      <c r="B61" s="435"/>
      <c r="C61" s="85" t="s">
        <v>247</v>
      </c>
      <c r="D61" s="103"/>
      <c r="E61" s="44"/>
      <c r="F61" s="15"/>
      <c r="G61" s="10"/>
      <c r="H61" s="10"/>
      <c r="I61" s="405"/>
      <c r="J61" s="474"/>
      <c r="K61" s="11"/>
      <c r="L61" s="11"/>
      <c r="M61" s="460"/>
      <c r="N61" s="467"/>
      <c r="O61" s="121"/>
      <c r="P61" s="121"/>
      <c r="Q61" s="122"/>
    </row>
    <row r="62" spans="1:17">
      <c r="A62" s="73"/>
      <c r="B62" s="435"/>
      <c r="C62" s="95" t="s">
        <v>153</v>
      </c>
      <c r="D62" s="103" t="s">
        <v>17</v>
      </c>
      <c r="E62" s="52" t="s">
        <v>18</v>
      </c>
      <c r="F62" s="454"/>
      <c r="G62" s="125"/>
      <c r="H62" s="125"/>
      <c r="I62" s="471"/>
      <c r="J62" s="454"/>
      <c r="K62" s="126"/>
      <c r="L62" s="126"/>
      <c r="M62" s="462"/>
      <c r="N62" s="467"/>
      <c r="O62" s="121"/>
      <c r="P62" s="121"/>
      <c r="Q62" s="122"/>
    </row>
    <row r="63" spans="1:17">
      <c r="A63" s="73"/>
      <c r="B63" s="435"/>
      <c r="C63" s="95" t="s">
        <v>153</v>
      </c>
      <c r="D63" s="103" t="s">
        <v>17</v>
      </c>
      <c r="E63" s="52" t="s">
        <v>19</v>
      </c>
      <c r="F63" s="454"/>
      <c r="G63" s="125"/>
      <c r="H63" s="125"/>
      <c r="I63" s="463"/>
      <c r="J63" s="475"/>
      <c r="K63" s="126"/>
      <c r="L63" s="126"/>
      <c r="M63" s="463"/>
      <c r="N63" s="467"/>
      <c r="O63" s="121"/>
      <c r="P63" s="121"/>
      <c r="Q63" s="122"/>
    </row>
    <row r="64" spans="1:17">
      <c r="A64" s="73"/>
      <c r="B64" s="435"/>
      <c r="C64" s="95" t="s">
        <v>153</v>
      </c>
      <c r="D64" s="103" t="s">
        <v>53</v>
      </c>
      <c r="E64" s="44"/>
      <c r="F64" s="455"/>
      <c r="G64" s="129"/>
      <c r="H64" s="125"/>
      <c r="I64" s="471"/>
      <c r="J64" s="476"/>
      <c r="K64" s="129"/>
      <c r="L64" s="126"/>
      <c r="M64" s="462"/>
      <c r="N64" s="467"/>
      <c r="O64" s="121"/>
      <c r="P64" s="121"/>
      <c r="Q64" s="122"/>
    </row>
    <row r="65" spans="1:17">
      <c r="A65" s="73"/>
      <c r="B65" s="435"/>
      <c r="C65" s="95" t="s">
        <v>153</v>
      </c>
      <c r="D65" s="103" t="s">
        <v>54</v>
      </c>
      <c r="E65" s="44"/>
      <c r="F65" s="455"/>
      <c r="G65" s="129"/>
      <c r="H65" s="125"/>
      <c r="I65" s="471"/>
      <c r="J65" s="476"/>
      <c r="K65" s="129"/>
      <c r="L65" s="126"/>
      <c r="M65" s="462"/>
      <c r="N65" s="467"/>
      <c r="O65" s="121"/>
      <c r="P65" s="121"/>
      <c r="Q65" s="122"/>
    </row>
    <row r="66" spans="1:17">
      <c r="A66" s="73"/>
      <c r="B66" s="435"/>
      <c r="C66" s="95" t="s">
        <v>153</v>
      </c>
      <c r="D66" s="103" t="s">
        <v>63</v>
      </c>
      <c r="E66" s="44"/>
      <c r="F66" s="454"/>
      <c r="G66" s="129"/>
      <c r="H66" s="129"/>
      <c r="I66" s="463"/>
      <c r="J66" s="475"/>
      <c r="K66" s="129"/>
      <c r="L66" s="129"/>
      <c r="M66" s="463"/>
      <c r="N66" s="467"/>
      <c r="O66" s="118"/>
      <c r="P66" s="121"/>
      <c r="Q66" s="122"/>
    </row>
    <row r="67" spans="1:17">
      <c r="A67" s="73"/>
      <c r="B67" s="435"/>
      <c r="C67" s="95" t="s">
        <v>153</v>
      </c>
      <c r="D67" s="103" t="s">
        <v>248</v>
      </c>
      <c r="E67" s="44"/>
      <c r="F67" s="455"/>
      <c r="G67" s="125"/>
      <c r="H67" s="125"/>
      <c r="I67" s="471"/>
      <c r="J67" s="476"/>
      <c r="K67" s="126"/>
      <c r="L67" s="126"/>
      <c r="M67" s="462"/>
      <c r="N67" s="467"/>
      <c r="O67" s="121"/>
      <c r="P67" s="121"/>
      <c r="Q67" s="122"/>
    </row>
    <row r="68" spans="1:17">
      <c r="A68" s="73"/>
      <c r="B68" s="435"/>
      <c r="C68" s="95"/>
      <c r="D68" s="103"/>
      <c r="E68" s="44"/>
      <c r="F68" s="455"/>
      <c r="G68" s="125"/>
      <c r="H68" s="125"/>
      <c r="I68" s="471"/>
      <c r="J68" s="476"/>
      <c r="K68" s="126"/>
      <c r="L68" s="126"/>
      <c r="M68" s="462"/>
      <c r="N68" s="467"/>
      <c r="O68" s="121"/>
      <c r="P68" s="121"/>
      <c r="Q68" s="122"/>
    </row>
    <row r="69" spans="1:17">
      <c r="A69" s="73"/>
      <c r="B69" s="435"/>
      <c r="C69" s="85" t="s">
        <v>249</v>
      </c>
      <c r="D69" s="103"/>
      <c r="E69" s="44"/>
      <c r="F69" s="455"/>
      <c r="G69" s="125"/>
      <c r="H69" s="125"/>
      <c r="I69" s="471"/>
      <c r="J69" s="476"/>
      <c r="K69" s="126"/>
      <c r="L69" s="126"/>
      <c r="M69" s="462"/>
      <c r="N69" s="467"/>
      <c r="O69" s="121"/>
      <c r="P69" s="121"/>
      <c r="Q69" s="122"/>
    </row>
    <row r="70" spans="1:17">
      <c r="A70" s="73"/>
      <c r="B70" s="435"/>
      <c r="C70" s="95" t="s">
        <v>135</v>
      </c>
      <c r="D70" s="103" t="s">
        <v>234</v>
      </c>
      <c r="E70" s="44"/>
      <c r="F70" s="454"/>
      <c r="G70" s="125"/>
      <c r="H70" s="129"/>
      <c r="I70" s="471"/>
      <c r="J70" s="475"/>
      <c r="K70" s="126"/>
      <c r="L70" s="129"/>
      <c r="M70" s="462"/>
      <c r="N70" s="467"/>
      <c r="O70" s="121"/>
      <c r="P70" s="121"/>
      <c r="Q70" s="122"/>
    </row>
    <row r="71" spans="1:17">
      <c r="A71" s="73"/>
      <c r="B71" s="435"/>
      <c r="C71" s="423" t="s">
        <v>135</v>
      </c>
      <c r="D71" s="105" t="s">
        <v>281</v>
      </c>
      <c r="E71" s="448"/>
      <c r="F71" s="454"/>
      <c r="G71" s="125"/>
      <c r="H71" s="129"/>
      <c r="I71" s="471"/>
      <c r="J71" s="475"/>
      <c r="K71" s="126"/>
      <c r="L71" s="129"/>
      <c r="M71" s="462"/>
      <c r="N71" s="467"/>
      <c r="O71" s="121"/>
      <c r="P71" s="121"/>
      <c r="Q71" s="122"/>
    </row>
    <row r="72" spans="1:17" ht="13.5" thickBot="1">
      <c r="A72" s="436"/>
      <c r="B72" s="437"/>
      <c r="C72" s="425" t="s">
        <v>135</v>
      </c>
      <c r="D72" s="438" t="s">
        <v>282</v>
      </c>
      <c r="E72" s="450"/>
      <c r="F72" s="456"/>
      <c r="G72" s="68"/>
      <c r="H72" s="67"/>
      <c r="I72" s="472"/>
      <c r="J72" s="477"/>
      <c r="K72" s="69"/>
      <c r="L72" s="67"/>
      <c r="M72" s="464"/>
      <c r="N72" s="469"/>
      <c r="O72" s="127"/>
      <c r="P72" s="127"/>
      <c r="Q72" s="128"/>
    </row>
    <row r="73" spans="1:17" ht="13.5" thickTop="1">
      <c r="A73" s="483"/>
    </row>
    <row r="74" spans="1:17">
      <c r="A74" s="66"/>
      <c r="B74" s="66"/>
      <c r="C74" s="4"/>
      <c r="D74" s="4"/>
      <c r="E74" s="102"/>
      <c r="F74" s="4"/>
      <c r="G74" s="4"/>
      <c r="H74" s="4"/>
      <c r="I74" s="4"/>
      <c r="J74" s="4"/>
      <c r="K74" s="4"/>
      <c r="L74" s="4"/>
      <c r="M74" s="4"/>
      <c r="N74" s="4"/>
      <c r="O74" s="4"/>
      <c r="P74" s="4"/>
      <c r="Q74" s="4"/>
    </row>
    <row r="75" spans="1:17">
      <c r="A75" s="66"/>
      <c r="B75" s="66"/>
      <c r="C75" s="4"/>
      <c r="D75" s="4"/>
      <c r="E75" s="102"/>
      <c r="F75" s="4"/>
      <c r="G75" s="4"/>
      <c r="H75" s="4"/>
      <c r="I75" s="4"/>
      <c r="J75" s="4"/>
      <c r="K75" s="4"/>
      <c r="L75" s="4"/>
      <c r="M75" s="4"/>
      <c r="N75" s="4"/>
      <c r="O75" s="4"/>
      <c r="P75" s="4"/>
      <c r="Q75" s="4"/>
    </row>
    <row r="76" spans="1:17">
      <c r="A76" s="66"/>
      <c r="B76" s="66"/>
      <c r="C76" s="4"/>
      <c r="D76" s="4"/>
      <c r="E76" s="102"/>
      <c r="F76" s="4"/>
      <c r="G76" s="4"/>
      <c r="H76" s="4"/>
      <c r="I76" s="4"/>
      <c r="J76" s="4"/>
      <c r="K76" s="4"/>
      <c r="L76" s="4"/>
      <c r="M76" s="4"/>
      <c r="N76" s="4"/>
      <c r="O76" s="4"/>
      <c r="P76" s="4"/>
      <c r="Q76" s="4"/>
    </row>
    <row r="77" spans="1:17">
      <c r="A77" s="66"/>
      <c r="B77" s="66"/>
      <c r="C77" s="4"/>
      <c r="D77" s="4"/>
      <c r="E77" s="102"/>
      <c r="F77" s="4"/>
      <c r="G77" s="4"/>
      <c r="H77" s="4"/>
      <c r="I77" s="4"/>
      <c r="J77" s="4"/>
      <c r="K77" s="4"/>
      <c r="L77" s="4"/>
      <c r="M77" s="4"/>
      <c r="N77" s="4"/>
      <c r="O77" s="4"/>
      <c r="P77" s="4"/>
      <c r="Q77" s="4"/>
    </row>
    <row r="78" spans="1:17">
      <c r="A78" s="66"/>
      <c r="B78" s="66"/>
      <c r="C78" s="4"/>
      <c r="D78" s="4"/>
      <c r="E78" s="102"/>
      <c r="F78" s="4"/>
      <c r="G78" s="4"/>
      <c r="H78" s="4"/>
      <c r="I78" s="4"/>
      <c r="J78" s="4"/>
      <c r="K78" s="4"/>
      <c r="L78" s="4"/>
      <c r="M78" s="4"/>
      <c r="N78" s="4"/>
      <c r="O78" s="4"/>
      <c r="P78" s="4"/>
      <c r="Q78" s="4"/>
    </row>
  </sheetData>
  <mergeCells count="6">
    <mergeCell ref="C1:Q1"/>
    <mergeCell ref="C2:Q2"/>
    <mergeCell ref="C4:E4"/>
    <mergeCell ref="F4:I4"/>
    <mergeCell ref="J4:M4"/>
    <mergeCell ref="N4:Q4"/>
  </mergeCells>
  <phoneticPr fontId="22" type="noConversion"/>
  <printOptions horizontalCentered="1"/>
  <pageMargins left="0.75" right="0.5" top="0.5" bottom="0.5" header="0.5" footer="0.5"/>
  <pageSetup paperSize="5" scale="63"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112"/>
  <sheetViews>
    <sheetView workbookViewId="0">
      <selection activeCell="K2" sqref="K2"/>
    </sheetView>
  </sheetViews>
  <sheetFormatPr defaultColWidth="12.5703125" defaultRowHeight="12.75"/>
  <cols>
    <col min="1" max="1" width="10.42578125" style="166" customWidth="1"/>
    <col min="2" max="2" width="47" style="166" customWidth="1"/>
    <col min="3" max="3" width="8.7109375" style="166" customWidth="1"/>
    <col min="4" max="4" width="5.28515625" style="166" bestFit="1" customWidth="1"/>
    <col min="5" max="5" width="24" style="166" customWidth="1"/>
    <col min="6" max="6" width="6.85546875" style="166" bestFit="1" customWidth="1"/>
    <col min="7" max="7" width="5.5703125" style="166" customWidth="1"/>
    <col min="8" max="8" width="6.85546875" style="166" bestFit="1" customWidth="1"/>
    <col min="9" max="32" width="7.42578125" style="166" customWidth="1"/>
    <col min="33" max="105" width="6.140625" style="166" customWidth="1"/>
    <col min="106" max="16384" width="12.5703125" style="166"/>
  </cols>
  <sheetData>
    <row r="1" spans="1:105" s="151" customFormat="1" ht="30.75" customHeight="1">
      <c r="A1" s="145" t="s">
        <v>165</v>
      </c>
      <c r="B1" s="145"/>
      <c r="C1" s="146"/>
      <c r="D1" s="145"/>
      <c r="E1" s="147" t="s">
        <v>166</v>
      </c>
      <c r="F1" s="145"/>
      <c r="G1" s="148"/>
      <c r="H1" s="145"/>
      <c r="I1" s="145"/>
      <c r="J1" s="148"/>
      <c r="K1" s="145"/>
      <c r="L1" s="145"/>
      <c r="M1" s="145"/>
      <c r="N1" s="148"/>
      <c r="O1" s="149"/>
      <c r="P1" s="145"/>
      <c r="Q1" s="149"/>
      <c r="R1" s="149"/>
      <c r="S1" s="149"/>
      <c r="T1" s="149"/>
      <c r="U1" s="149"/>
      <c r="V1" s="149"/>
      <c r="W1" s="150"/>
      <c r="X1" s="145"/>
      <c r="Y1" s="145"/>
      <c r="Z1" s="145"/>
      <c r="AA1" s="145"/>
      <c r="AB1" s="145"/>
      <c r="AC1" s="149"/>
      <c r="AD1" s="149"/>
      <c r="AE1" s="149"/>
    </row>
    <row r="2" spans="1:105" s="151" customFormat="1" ht="39.950000000000003" customHeight="1" thickBot="1">
      <c r="A2" s="152" t="s">
        <v>311</v>
      </c>
      <c r="B2" s="153"/>
      <c r="C2" s="153"/>
      <c r="D2" s="153"/>
      <c r="E2" s="153"/>
      <c r="F2" s="153"/>
      <c r="G2" s="153"/>
      <c r="H2" s="153"/>
      <c r="I2" s="153"/>
      <c r="J2" s="153"/>
      <c r="K2" s="153"/>
      <c r="L2" s="153"/>
      <c r="M2" s="153"/>
      <c r="N2" s="154"/>
      <c r="O2" s="154"/>
      <c r="P2" s="154"/>
      <c r="Q2" s="154"/>
      <c r="R2" s="154"/>
      <c r="S2" s="154"/>
      <c r="T2" s="154"/>
      <c r="U2" s="154"/>
      <c r="V2" s="154"/>
      <c r="W2" s="154"/>
      <c r="X2" s="153" t="s">
        <v>167</v>
      </c>
      <c r="Y2" s="153"/>
      <c r="Z2" s="153"/>
      <c r="AA2" s="155"/>
      <c r="AB2" s="155"/>
      <c r="AC2" s="155"/>
      <c r="AD2" s="155"/>
      <c r="AE2" s="155"/>
      <c r="AF2" s="156"/>
    </row>
    <row r="3" spans="1:105" ht="14.25" thickTop="1" thickBot="1">
      <c r="A3" s="157" t="s">
        <v>168</v>
      </c>
      <c r="B3" s="158" t="s">
        <v>169</v>
      </c>
      <c r="C3" s="159" t="s">
        <v>170</v>
      </c>
      <c r="D3" s="159" t="s">
        <v>171</v>
      </c>
      <c r="E3" s="160" t="s">
        <v>172</v>
      </c>
      <c r="F3" s="161" t="s">
        <v>173</v>
      </c>
      <c r="G3" s="162"/>
      <c r="H3" s="161" t="s">
        <v>174</v>
      </c>
      <c r="I3" s="162"/>
      <c r="J3" s="161" t="s">
        <v>175</v>
      </c>
      <c r="K3" s="162"/>
      <c r="L3" s="163"/>
      <c r="M3" s="161" t="s">
        <v>176</v>
      </c>
      <c r="N3" s="162"/>
      <c r="O3" s="161" t="s">
        <v>177</v>
      </c>
      <c r="P3" s="162"/>
      <c r="Q3" s="161" t="s">
        <v>178</v>
      </c>
      <c r="R3" s="162"/>
      <c r="S3" s="163"/>
      <c r="T3" s="161" t="s">
        <v>179</v>
      </c>
      <c r="U3" s="162"/>
      <c r="V3" s="161" t="s">
        <v>180</v>
      </c>
      <c r="W3" s="162"/>
      <c r="X3" s="161" t="s">
        <v>181</v>
      </c>
      <c r="Y3" s="162"/>
      <c r="Z3" s="163"/>
      <c r="AA3" s="161" t="s">
        <v>182</v>
      </c>
      <c r="AB3" s="162"/>
      <c r="AC3" s="161" t="s">
        <v>183</v>
      </c>
      <c r="AD3" s="162"/>
      <c r="AE3" s="161" t="s">
        <v>184</v>
      </c>
      <c r="AF3" s="164"/>
      <c r="AG3" s="165"/>
      <c r="AH3" s="165"/>
      <c r="AI3" s="153"/>
      <c r="AJ3" s="153"/>
      <c r="AK3" s="153"/>
      <c r="AL3" s="153"/>
      <c r="AM3" s="153"/>
      <c r="AN3" s="153"/>
      <c r="AO3" s="153"/>
      <c r="AP3" s="153"/>
      <c r="AQ3" s="153"/>
      <c r="AR3" s="153"/>
      <c r="AS3" s="153"/>
      <c r="AT3" s="153"/>
      <c r="AU3" s="153"/>
      <c r="AV3" s="153"/>
      <c r="AW3" s="153"/>
      <c r="AX3" s="153"/>
      <c r="AY3" s="153"/>
      <c r="AZ3" s="153"/>
      <c r="BA3" s="153"/>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row>
    <row r="4" spans="1:105" ht="13.5" thickTop="1">
      <c r="A4" s="167" t="s">
        <v>185</v>
      </c>
      <c r="B4" s="168" t="s">
        <v>186</v>
      </c>
      <c r="C4" s="169"/>
      <c r="D4" s="170" t="s">
        <v>187</v>
      </c>
      <c r="E4" s="171" t="s">
        <v>188</v>
      </c>
      <c r="F4" s="172"/>
      <c r="G4" s="173"/>
      <c r="H4" s="172"/>
      <c r="I4" s="173"/>
      <c r="J4" s="172"/>
      <c r="K4" s="173"/>
      <c r="L4" s="174"/>
      <c r="M4" s="172"/>
      <c r="N4" s="173"/>
      <c r="O4" s="172"/>
      <c r="P4" s="173"/>
      <c r="Q4" s="172"/>
      <c r="R4" s="173"/>
      <c r="S4" s="174"/>
      <c r="T4" s="172"/>
      <c r="U4" s="173"/>
      <c r="V4" s="172"/>
      <c r="W4" s="173"/>
      <c r="X4" s="172"/>
      <c r="Y4" s="173"/>
      <c r="Z4" s="174"/>
      <c r="AA4" s="172"/>
      <c r="AB4" s="173"/>
      <c r="AC4" s="172"/>
      <c r="AD4" s="173"/>
      <c r="AE4" s="172"/>
      <c r="AF4" s="175"/>
      <c r="AG4" s="165"/>
      <c r="AH4" s="165"/>
      <c r="AI4" s="153"/>
      <c r="AJ4" s="153"/>
      <c r="AK4" s="153"/>
      <c r="AL4" s="153"/>
      <c r="AM4" s="153"/>
      <c r="AN4" s="153"/>
      <c r="AO4" s="153"/>
      <c r="AP4" s="153"/>
      <c r="AQ4" s="153"/>
      <c r="AR4" s="153"/>
      <c r="AS4" s="153"/>
      <c r="AT4" s="153"/>
      <c r="AU4" s="153"/>
      <c r="AV4" s="153"/>
      <c r="AW4" s="153"/>
      <c r="AX4" s="153"/>
      <c r="AY4" s="153"/>
      <c r="AZ4" s="153"/>
      <c r="BA4" s="153"/>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row>
    <row r="5" spans="1:105" ht="13.5" thickBot="1">
      <c r="A5" s="176" t="s">
        <v>189</v>
      </c>
      <c r="B5" s="177" t="s">
        <v>190</v>
      </c>
      <c r="C5" s="178"/>
      <c r="D5" s="179" t="s">
        <v>187</v>
      </c>
      <c r="E5" s="180" t="s">
        <v>188</v>
      </c>
      <c r="F5" s="181"/>
      <c r="G5" s="182"/>
      <c r="H5" s="181"/>
      <c r="I5" s="182"/>
      <c r="J5" s="181"/>
      <c r="K5" s="182"/>
      <c r="L5" s="183"/>
      <c r="M5" s="181"/>
      <c r="N5" s="182"/>
      <c r="O5" s="181"/>
      <c r="P5" s="182"/>
      <c r="Q5" s="181"/>
      <c r="R5" s="182"/>
      <c r="S5" s="183"/>
      <c r="T5" s="181"/>
      <c r="U5" s="182"/>
      <c r="V5" s="181"/>
      <c r="W5" s="182"/>
      <c r="X5" s="181"/>
      <c r="Y5" s="182"/>
      <c r="Z5" s="183"/>
      <c r="AA5" s="181"/>
      <c r="AB5" s="182"/>
      <c r="AC5" s="181"/>
      <c r="AD5" s="182"/>
      <c r="AE5" s="181"/>
      <c r="AF5" s="184"/>
      <c r="AG5" s="165"/>
      <c r="AH5" s="165"/>
      <c r="AI5" s="153"/>
      <c r="AJ5" s="153"/>
      <c r="AK5" s="153"/>
      <c r="AL5" s="153"/>
      <c r="AM5" s="153"/>
      <c r="AN5" s="153"/>
      <c r="AO5" s="153"/>
      <c r="AP5" s="153"/>
      <c r="AQ5" s="153"/>
      <c r="AR5" s="153"/>
      <c r="AS5" s="153"/>
      <c r="AT5" s="153"/>
      <c r="AU5" s="153"/>
      <c r="AV5" s="153"/>
      <c r="AW5" s="153"/>
      <c r="AX5" s="153"/>
      <c r="AY5" s="153"/>
      <c r="AZ5" s="153"/>
      <c r="BA5" s="153"/>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row>
    <row r="6" spans="1:105" ht="6" customHeight="1" thickTop="1" thickBot="1">
      <c r="A6" s="185"/>
      <c r="B6" s="186"/>
      <c r="C6" s="187"/>
      <c r="D6" s="188"/>
      <c r="E6" s="189"/>
      <c r="F6" s="190"/>
      <c r="G6" s="191"/>
      <c r="H6" s="190"/>
      <c r="I6" s="191"/>
      <c r="J6" s="190"/>
      <c r="K6" s="191"/>
      <c r="L6" s="192"/>
      <c r="M6" s="190"/>
      <c r="N6" s="191"/>
      <c r="O6" s="190"/>
      <c r="P6" s="191"/>
      <c r="Q6" s="190"/>
      <c r="R6" s="191"/>
      <c r="S6" s="192"/>
      <c r="T6" s="190"/>
      <c r="U6" s="191"/>
      <c r="V6" s="190"/>
      <c r="W6" s="191"/>
      <c r="X6" s="190"/>
      <c r="Y6" s="191"/>
      <c r="Z6" s="192"/>
      <c r="AA6" s="190"/>
      <c r="AB6" s="191"/>
      <c r="AC6" s="190"/>
      <c r="AD6" s="191"/>
      <c r="AE6" s="190"/>
      <c r="AF6" s="193"/>
      <c r="AG6" s="165"/>
      <c r="AH6" s="165"/>
      <c r="AI6" s="153"/>
      <c r="AJ6" s="153"/>
      <c r="AK6" s="153"/>
      <c r="AL6" s="153"/>
      <c r="AM6" s="153"/>
      <c r="AN6" s="153"/>
      <c r="AO6" s="153"/>
      <c r="AP6" s="153"/>
      <c r="AQ6" s="153"/>
      <c r="AR6" s="153"/>
      <c r="AS6" s="153"/>
      <c r="AT6" s="153"/>
      <c r="AU6" s="153"/>
      <c r="AV6" s="153"/>
      <c r="AW6" s="153"/>
      <c r="AX6" s="153"/>
      <c r="AY6" s="153"/>
      <c r="AZ6" s="153"/>
      <c r="BA6" s="153"/>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row>
    <row r="7" spans="1:105" ht="13.5" thickTop="1">
      <c r="A7" s="194">
        <v>105</v>
      </c>
      <c r="B7" s="195" t="s">
        <v>191</v>
      </c>
      <c r="C7" s="196"/>
      <c r="D7" s="197">
        <v>4</v>
      </c>
      <c r="E7" s="198" t="s">
        <v>188</v>
      </c>
      <c r="F7" s="199"/>
      <c r="G7" s="200"/>
      <c r="H7" s="201"/>
      <c r="I7" s="200"/>
      <c r="J7" s="201"/>
      <c r="K7" s="200"/>
      <c r="L7" s="202"/>
      <c r="M7" s="201"/>
      <c r="N7" s="200"/>
      <c r="O7" s="201"/>
      <c r="P7" s="200"/>
      <c r="Q7" s="203"/>
      <c r="R7" s="204"/>
      <c r="S7" s="205"/>
      <c r="T7" s="203"/>
      <c r="U7" s="204"/>
      <c r="V7" s="203"/>
      <c r="W7" s="204"/>
      <c r="X7" s="203"/>
      <c r="Y7" s="204"/>
      <c r="Z7" s="205"/>
      <c r="AA7" s="203"/>
      <c r="AB7" s="204"/>
      <c r="AC7" s="203"/>
      <c r="AD7" s="204"/>
      <c r="AE7" s="203"/>
      <c r="AF7" s="206"/>
      <c r="AG7" s="165"/>
      <c r="AH7" s="165"/>
      <c r="AI7" s="153"/>
      <c r="AJ7" s="153"/>
      <c r="AK7" s="153"/>
      <c r="AL7" s="153"/>
      <c r="AM7" s="153"/>
      <c r="AN7" s="153"/>
      <c r="AO7" s="153"/>
      <c r="AP7" s="153"/>
      <c r="AQ7" s="153"/>
      <c r="AR7" s="153"/>
      <c r="AS7" s="153"/>
      <c r="AT7" s="153"/>
      <c r="AU7" s="153"/>
      <c r="AV7" s="153"/>
      <c r="AW7" s="153"/>
      <c r="AX7" s="153"/>
      <c r="AY7" s="153"/>
      <c r="AZ7" s="153"/>
      <c r="BA7" s="153"/>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row>
    <row r="8" spans="1:105">
      <c r="A8" s="207">
        <v>107</v>
      </c>
      <c r="B8" s="208" t="s">
        <v>192</v>
      </c>
      <c r="C8" s="209"/>
      <c r="D8" s="210">
        <v>5</v>
      </c>
      <c r="E8" s="211" t="s">
        <v>188</v>
      </c>
      <c r="F8" s="212"/>
      <c r="G8" s="213"/>
      <c r="H8" s="214"/>
      <c r="I8" s="215"/>
      <c r="J8" s="214"/>
      <c r="K8" s="215"/>
      <c r="L8" s="216"/>
      <c r="M8" s="217"/>
      <c r="N8" s="213"/>
      <c r="O8" s="214"/>
      <c r="P8" s="215"/>
      <c r="Q8" s="218"/>
      <c r="R8" s="219"/>
      <c r="S8" s="220"/>
      <c r="T8" s="221"/>
      <c r="U8" s="222"/>
      <c r="V8" s="218"/>
      <c r="W8" s="219"/>
      <c r="X8" s="218"/>
      <c r="Y8" s="219"/>
      <c r="Z8" s="220"/>
      <c r="AA8" s="221"/>
      <c r="AB8" s="222"/>
      <c r="AC8" s="218"/>
      <c r="AD8" s="219"/>
      <c r="AE8" s="218"/>
      <c r="AF8" s="223"/>
      <c r="AG8" s="165"/>
      <c r="AH8" s="165"/>
      <c r="AI8" s="153"/>
      <c r="AJ8" s="153"/>
      <c r="AK8" s="153"/>
      <c r="AL8" s="153"/>
      <c r="AM8" s="153"/>
      <c r="AN8" s="153"/>
      <c r="AO8" s="153"/>
      <c r="AP8" s="153"/>
      <c r="AQ8" s="153"/>
      <c r="AR8" s="153"/>
      <c r="AS8" s="153"/>
      <c r="AT8" s="153"/>
      <c r="AU8" s="153"/>
      <c r="AV8" s="153"/>
      <c r="AW8" s="153"/>
      <c r="AX8" s="153"/>
      <c r="AY8" s="153"/>
      <c r="AZ8" s="153"/>
      <c r="BA8" s="153"/>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row>
    <row r="9" spans="1:105" ht="13.5" thickBot="1">
      <c r="A9" s="224">
        <v>108</v>
      </c>
      <c r="B9" s="225" t="s">
        <v>193</v>
      </c>
      <c r="C9" s="226"/>
      <c r="D9" s="226" t="s">
        <v>187</v>
      </c>
      <c r="E9" s="227" t="s">
        <v>188</v>
      </c>
      <c r="F9" s="228"/>
      <c r="G9" s="229"/>
      <c r="H9" s="230"/>
      <c r="I9" s="229"/>
      <c r="J9" s="230"/>
      <c r="K9" s="229"/>
      <c r="L9" s="231"/>
      <c r="M9" s="230"/>
      <c r="N9" s="229"/>
      <c r="O9" s="230"/>
      <c r="P9" s="229"/>
      <c r="Q9" s="232"/>
      <c r="R9" s="233"/>
      <c r="S9" s="234"/>
      <c r="T9" s="232"/>
      <c r="U9" s="233"/>
      <c r="V9" s="232"/>
      <c r="W9" s="233"/>
      <c r="X9" s="232"/>
      <c r="Y9" s="233"/>
      <c r="Z9" s="234"/>
      <c r="AA9" s="232"/>
      <c r="AB9" s="233"/>
      <c r="AC9" s="232"/>
      <c r="AD9" s="233"/>
      <c r="AE9" s="232"/>
      <c r="AF9" s="235"/>
      <c r="AG9" s="236"/>
      <c r="AH9" s="236"/>
      <c r="AI9" s="153"/>
      <c r="AJ9" s="153"/>
      <c r="AK9" s="153"/>
      <c r="AL9" s="153"/>
      <c r="AM9" s="153"/>
      <c r="AN9" s="153"/>
      <c r="AO9" s="153"/>
      <c r="AP9" s="153"/>
      <c r="AQ9" s="153"/>
      <c r="AR9" s="153"/>
      <c r="AS9" s="153"/>
      <c r="AT9" s="153"/>
      <c r="AU9" s="153"/>
      <c r="AV9" s="153"/>
      <c r="AW9" s="153"/>
      <c r="AX9" s="153"/>
      <c r="AY9" s="153"/>
      <c r="AZ9" s="153"/>
      <c r="BA9" s="153"/>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row>
    <row r="10" spans="1:105" ht="6" customHeight="1" thickTop="1" thickBot="1">
      <c r="A10" s="237"/>
      <c r="B10" s="238"/>
      <c r="C10" s="239"/>
      <c r="D10" s="240"/>
      <c r="E10" s="240"/>
      <c r="F10" s="241"/>
      <c r="G10" s="242"/>
      <c r="H10" s="242"/>
      <c r="I10" s="242"/>
      <c r="J10" s="242"/>
      <c r="K10" s="242"/>
      <c r="L10" s="242"/>
      <c r="M10" s="242"/>
      <c r="N10" s="242"/>
      <c r="O10" s="242"/>
      <c r="P10" s="242"/>
      <c r="Q10" s="243"/>
      <c r="R10" s="243"/>
      <c r="S10" s="242"/>
      <c r="T10" s="243"/>
      <c r="U10" s="243"/>
      <c r="V10" s="243"/>
      <c r="W10" s="243"/>
      <c r="X10" s="243"/>
      <c r="Y10" s="243"/>
      <c r="Z10" s="242"/>
      <c r="AA10" s="243"/>
      <c r="AB10" s="243"/>
      <c r="AC10" s="243"/>
      <c r="AD10" s="243"/>
      <c r="AE10" s="243"/>
      <c r="AF10" s="244"/>
      <c r="AG10" s="236"/>
      <c r="AH10" s="236"/>
      <c r="AI10" s="153"/>
      <c r="AJ10" s="153"/>
      <c r="AK10" s="153"/>
      <c r="AL10" s="153"/>
      <c r="AM10" s="153"/>
      <c r="AN10" s="153"/>
      <c r="AO10" s="153"/>
      <c r="AP10" s="153"/>
      <c r="AQ10" s="153"/>
      <c r="AR10" s="153"/>
      <c r="AS10" s="153"/>
      <c r="AT10" s="153"/>
      <c r="AU10" s="153"/>
      <c r="AV10" s="153"/>
      <c r="AW10" s="153"/>
      <c r="AX10" s="153"/>
      <c r="AY10" s="153"/>
      <c r="AZ10" s="153"/>
      <c r="BA10" s="153"/>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row>
    <row r="11" spans="1:105" s="236" customFormat="1" ht="13.5" thickTop="1">
      <c r="A11" s="245">
        <v>301</v>
      </c>
      <c r="B11" s="246" t="s">
        <v>194</v>
      </c>
      <c r="C11" s="247"/>
      <c r="D11" s="247">
        <v>3</v>
      </c>
      <c r="E11" s="248" t="s">
        <v>188</v>
      </c>
      <c r="F11" s="249"/>
      <c r="G11" s="250"/>
      <c r="H11" s="251"/>
      <c r="I11" s="252"/>
      <c r="J11" s="251"/>
      <c r="K11" s="252"/>
      <c r="L11" s="253"/>
      <c r="M11" s="251"/>
      <c r="N11" s="252"/>
      <c r="O11" s="251"/>
      <c r="P11" s="252"/>
      <c r="Q11" s="254"/>
      <c r="R11" s="255"/>
      <c r="S11" s="256"/>
      <c r="T11" s="254"/>
      <c r="U11" s="255"/>
      <c r="V11" s="254"/>
      <c r="W11" s="255"/>
      <c r="X11" s="254"/>
      <c r="Y11" s="255"/>
      <c r="Z11" s="256"/>
      <c r="AA11" s="254"/>
      <c r="AB11" s="255"/>
      <c r="AC11" s="254"/>
      <c r="AD11" s="255"/>
      <c r="AE11" s="254"/>
      <c r="AF11" s="257"/>
      <c r="AG11" s="258"/>
      <c r="AH11" s="258"/>
    </row>
    <row r="12" spans="1:105" s="236" customFormat="1" ht="13.5" thickBot="1">
      <c r="A12" s="259" t="s">
        <v>195</v>
      </c>
      <c r="B12" s="260" t="s">
        <v>196</v>
      </c>
      <c r="C12" s="196"/>
      <c r="D12" s="196" t="s">
        <v>187</v>
      </c>
      <c r="E12" s="261" t="s">
        <v>188</v>
      </c>
      <c r="F12" s="262"/>
      <c r="G12" s="263"/>
      <c r="H12" s="264"/>
      <c r="I12" s="265"/>
      <c r="J12" s="264"/>
      <c r="K12" s="265"/>
      <c r="L12" s="266"/>
      <c r="M12" s="264"/>
      <c r="N12" s="265"/>
      <c r="O12" s="264"/>
      <c r="P12" s="265"/>
      <c r="Q12" s="267"/>
      <c r="R12" s="268"/>
      <c r="S12" s="269"/>
      <c r="T12" s="267"/>
      <c r="U12" s="268"/>
      <c r="V12" s="267"/>
      <c r="W12" s="268"/>
      <c r="X12" s="267"/>
      <c r="Y12" s="268"/>
      <c r="Z12" s="269"/>
      <c r="AA12" s="267"/>
      <c r="AB12" s="268"/>
      <c r="AC12" s="267"/>
      <c r="AD12" s="268"/>
      <c r="AE12" s="267"/>
      <c r="AF12" s="270"/>
      <c r="AG12" s="258"/>
      <c r="AH12" s="258"/>
    </row>
    <row r="13" spans="1:105" s="236" customFormat="1" ht="5.25" customHeight="1" thickTop="1" thickBot="1">
      <c r="A13" s="237"/>
      <c r="B13" s="271"/>
      <c r="C13" s="239"/>
      <c r="D13" s="239"/>
      <c r="E13" s="240"/>
      <c r="F13" s="242"/>
      <c r="G13" s="242"/>
      <c r="H13" s="242"/>
      <c r="I13" s="242"/>
      <c r="J13" s="242"/>
      <c r="K13" s="242"/>
      <c r="L13" s="242"/>
      <c r="M13" s="242"/>
      <c r="N13" s="242"/>
      <c r="O13" s="242"/>
      <c r="P13" s="242"/>
      <c r="Q13" s="243"/>
      <c r="R13" s="243"/>
      <c r="S13" s="242"/>
      <c r="T13" s="243"/>
      <c r="U13" s="243"/>
      <c r="V13" s="243"/>
      <c r="W13" s="243"/>
      <c r="X13" s="243"/>
      <c r="Y13" s="242"/>
      <c r="Z13" s="242"/>
      <c r="AA13" s="243"/>
      <c r="AB13" s="243"/>
      <c r="AC13" s="243"/>
      <c r="AD13" s="243"/>
      <c r="AE13" s="243"/>
      <c r="AF13" s="244"/>
    </row>
    <row r="14" spans="1:105" s="236" customFormat="1" ht="13.5" thickTop="1">
      <c r="A14" s="245">
        <v>502</v>
      </c>
      <c r="B14" s="272" t="s">
        <v>197</v>
      </c>
      <c r="C14" s="273"/>
      <c r="D14" s="273">
        <v>5</v>
      </c>
      <c r="E14" s="274" t="s">
        <v>198</v>
      </c>
      <c r="F14" s="249"/>
      <c r="G14" s="250"/>
      <c r="H14" s="251"/>
      <c r="I14" s="252"/>
      <c r="J14" s="251"/>
      <c r="K14" s="252"/>
      <c r="L14" s="253"/>
      <c r="M14" s="275"/>
      <c r="N14" s="276"/>
      <c r="O14" s="277"/>
      <c r="P14" s="278"/>
      <c r="Q14" s="277"/>
      <c r="R14" s="278"/>
      <c r="S14" s="253"/>
      <c r="T14" s="277"/>
      <c r="U14" s="278"/>
      <c r="V14" s="277"/>
      <c r="W14" s="278"/>
      <c r="X14" s="277"/>
      <c r="Y14" s="278"/>
      <c r="Z14" s="253"/>
      <c r="AA14" s="277"/>
      <c r="AB14" s="278"/>
      <c r="AC14" s="277"/>
      <c r="AD14" s="278"/>
      <c r="AE14" s="277"/>
      <c r="AF14" s="279"/>
    </row>
    <row r="15" spans="1:105">
      <c r="A15" s="259" t="s">
        <v>199</v>
      </c>
      <c r="B15" s="260" t="s">
        <v>200</v>
      </c>
      <c r="C15" s="280"/>
      <c r="D15" s="280" t="s">
        <v>187</v>
      </c>
      <c r="E15" s="281" t="s">
        <v>198</v>
      </c>
      <c r="F15" s="262"/>
      <c r="G15" s="263"/>
      <c r="H15" s="282"/>
      <c r="I15" s="263"/>
      <c r="J15" s="282"/>
      <c r="K15" s="263"/>
      <c r="L15" s="266"/>
      <c r="M15" s="283"/>
      <c r="N15" s="284"/>
      <c r="O15" s="283"/>
      <c r="P15" s="284"/>
      <c r="Q15" s="283"/>
      <c r="R15" s="284"/>
      <c r="S15" s="285"/>
      <c r="T15" s="283"/>
      <c r="U15" s="284"/>
      <c r="V15" s="283"/>
      <c r="W15" s="284"/>
      <c r="X15" s="283"/>
      <c r="Y15" s="284"/>
      <c r="Z15" s="285"/>
      <c r="AA15" s="283"/>
      <c r="AB15" s="284"/>
      <c r="AC15" s="283"/>
      <c r="AD15" s="284"/>
      <c r="AE15" s="283"/>
      <c r="AF15" s="286"/>
    </row>
    <row r="16" spans="1:105">
      <c r="A16" s="224">
        <v>511</v>
      </c>
      <c r="B16" s="260" t="s">
        <v>201</v>
      </c>
      <c r="C16" s="226"/>
      <c r="D16" s="226">
        <v>6</v>
      </c>
      <c r="E16" s="261" t="s">
        <v>202</v>
      </c>
      <c r="F16" s="262"/>
      <c r="G16" s="263"/>
      <c r="H16" s="282"/>
      <c r="I16" s="263"/>
      <c r="J16" s="282"/>
      <c r="K16" s="263"/>
      <c r="L16" s="287"/>
      <c r="M16" s="288"/>
      <c r="N16" s="289"/>
      <c r="O16" s="288"/>
      <c r="P16" s="289"/>
      <c r="Q16" s="288"/>
      <c r="R16" s="289"/>
      <c r="S16" s="290"/>
      <c r="T16" s="282"/>
      <c r="U16" s="263"/>
      <c r="V16" s="282"/>
      <c r="W16" s="263"/>
      <c r="X16" s="282"/>
      <c r="Y16" s="263"/>
      <c r="Z16" s="290"/>
      <c r="AA16" s="282"/>
      <c r="AB16" s="263"/>
      <c r="AC16" s="282"/>
      <c r="AD16" s="263"/>
      <c r="AE16" s="282"/>
      <c r="AF16" s="291"/>
    </row>
    <row r="17" spans="1:32" ht="13.5" thickBot="1">
      <c r="A17" s="292" t="s">
        <v>203</v>
      </c>
      <c r="B17" s="225" t="s">
        <v>204</v>
      </c>
      <c r="C17" s="293"/>
      <c r="D17" s="293" t="s">
        <v>187</v>
      </c>
      <c r="E17" s="227" t="s">
        <v>188</v>
      </c>
      <c r="F17" s="294"/>
      <c r="G17" s="229"/>
      <c r="H17" s="230"/>
      <c r="I17" s="229"/>
      <c r="J17" s="230"/>
      <c r="K17" s="229"/>
      <c r="L17" s="231"/>
      <c r="M17" s="295"/>
      <c r="N17" s="296"/>
      <c r="O17" s="295"/>
      <c r="P17" s="296"/>
      <c r="Q17" s="295"/>
      <c r="R17" s="296"/>
      <c r="S17" s="234"/>
      <c r="T17" s="230"/>
      <c r="U17" s="229"/>
      <c r="V17" s="230"/>
      <c r="W17" s="229"/>
      <c r="X17" s="230"/>
      <c r="Y17" s="229"/>
      <c r="Z17" s="234"/>
      <c r="AA17" s="230"/>
      <c r="AB17" s="229"/>
      <c r="AC17" s="230"/>
      <c r="AD17" s="229"/>
      <c r="AE17" s="230"/>
      <c r="AF17" s="297"/>
    </row>
    <row r="18" spans="1:32" ht="6" customHeight="1" thickTop="1" thickBot="1">
      <c r="A18" s="298"/>
      <c r="B18" s="238"/>
      <c r="C18" s="299"/>
      <c r="D18" s="299"/>
      <c r="E18" s="240"/>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300"/>
    </row>
    <row r="19" spans="1:32" ht="13.5" thickTop="1">
      <c r="A19" s="245">
        <v>801</v>
      </c>
      <c r="B19" s="246" t="s">
        <v>205</v>
      </c>
      <c r="C19" s="247"/>
      <c r="D19" s="247">
        <v>7</v>
      </c>
      <c r="E19" s="248" t="s">
        <v>188</v>
      </c>
      <c r="F19" s="249"/>
      <c r="G19" s="250"/>
      <c r="H19" s="301"/>
      <c r="I19" s="250"/>
      <c r="J19" s="301"/>
      <c r="K19" s="250"/>
      <c r="L19" s="302"/>
      <c r="M19" s="301"/>
      <c r="N19" s="250"/>
      <c r="O19" s="301"/>
      <c r="P19" s="250"/>
      <c r="Q19" s="301"/>
      <c r="R19" s="250"/>
      <c r="S19" s="303"/>
      <c r="T19" s="301"/>
      <c r="U19" s="250"/>
      <c r="V19" s="301"/>
      <c r="W19" s="250"/>
      <c r="X19" s="301"/>
      <c r="Y19" s="250"/>
      <c r="Z19" s="303"/>
      <c r="AA19" s="301"/>
      <c r="AB19" s="250"/>
      <c r="AC19" s="301"/>
      <c r="AD19" s="250"/>
      <c r="AE19" s="301"/>
      <c r="AF19" s="304"/>
    </row>
    <row r="20" spans="1:32">
      <c r="A20" s="194" t="s">
        <v>206</v>
      </c>
      <c r="B20" s="305" t="s">
        <v>207</v>
      </c>
      <c r="C20" s="306"/>
      <c r="D20" s="196">
        <v>1</v>
      </c>
      <c r="E20" s="307" t="s">
        <v>208</v>
      </c>
      <c r="F20" s="308"/>
      <c r="G20" s="309"/>
      <c r="H20" s="310"/>
      <c r="I20" s="309"/>
      <c r="J20" s="310"/>
      <c r="K20" s="309"/>
      <c r="L20" s="202"/>
      <c r="M20" s="310"/>
      <c r="N20" s="309"/>
      <c r="O20" s="310"/>
      <c r="P20" s="309"/>
      <c r="Q20" s="201"/>
      <c r="R20" s="200"/>
      <c r="S20" s="205"/>
      <c r="T20" s="310"/>
      <c r="U20" s="309"/>
      <c r="V20" s="310"/>
      <c r="W20" s="309"/>
      <c r="X20" s="310"/>
      <c r="Y20" s="309"/>
      <c r="Z20" s="205"/>
      <c r="AA20" s="310"/>
      <c r="AB20" s="309"/>
      <c r="AC20" s="310"/>
      <c r="AD20" s="309"/>
      <c r="AE20" s="201"/>
      <c r="AF20" s="311"/>
    </row>
    <row r="21" spans="1:32">
      <c r="A21" s="312">
        <v>804</v>
      </c>
      <c r="B21" s="260" t="s">
        <v>209</v>
      </c>
      <c r="C21" s="280"/>
      <c r="D21" s="280">
        <v>7</v>
      </c>
      <c r="E21" s="261" t="s">
        <v>202</v>
      </c>
      <c r="F21" s="262"/>
      <c r="G21" s="263"/>
      <c r="H21" s="282"/>
      <c r="I21" s="263"/>
      <c r="J21" s="282"/>
      <c r="K21" s="263"/>
      <c r="L21" s="287"/>
      <c r="M21" s="313"/>
      <c r="N21" s="314"/>
      <c r="O21" s="313"/>
      <c r="P21" s="314"/>
      <c r="Q21" s="313"/>
      <c r="R21" s="314"/>
      <c r="S21" s="290"/>
      <c r="T21" s="282"/>
      <c r="U21" s="263"/>
      <c r="V21" s="282"/>
      <c r="W21" s="263"/>
      <c r="X21" s="282"/>
      <c r="Y21" s="263"/>
      <c r="Z21" s="290"/>
      <c r="AA21" s="313"/>
      <c r="AB21" s="314"/>
      <c r="AC21" s="313"/>
      <c r="AD21" s="314"/>
      <c r="AE21" s="313"/>
      <c r="AF21" s="315"/>
    </row>
    <row r="22" spans="1:32">
      <c r="A22" s="312" t="s">
        <v>210</v>
      </c>
      <c r="B22" s="260" t="s">
        <v>211</v>
      </c>
      <c r="C22" s="280"/>
      <c r="D22" s="316">
        <v>7</v>
      </c>
      <c r="E22" s="261" t="s">
        <v>202</v>
      </c>
      <c r="F22" s="262"/>
      <c r="G22" s="263"/>
      <c r="H22" s="282"/>
      <c r="I22" s="263"/>
      <c r="J22" s="282"/>
      <c r="K22" s="263"/>
      <c r="L22" s="287"/>
      <c r="M22" s="313"/>
      <c r="N22" s="314"/>
      <c r="O22" s="313"/>
      <c r="P22" s="314"/>
      <c r="Q22" s="313"/>
      <c r="R22" s="314"/>
      <c r="S22" s="290"/>
      <c r="T22" s="282"/>
      <c r="U22" s="263"/>
      <c r="V22" s="282"/>
      <c r="W22" s="263"/>
      <c r="X22" s="282"/>
      <c r="Y22" s="263"/>
      <c r="Z22" s="290"/>
      <c r="AA22" s="313"/>
      <c r="AB22" s="314"/>
      <c r="AC22" s="313"/>
      <c r="AD22" s="314"/>
      <c r="AE22" s="313"/>
      <c r="AF22" s="315"/>
    </row>
    <row r="23" spans="1:32" ht="25.5">
      <c r="A23" s="312" t="s">
        <v>212</v>
      </c>
      <c r="B23" s="260" t="s">
        <v>213</v>
      </c>
      <c r="C23" s="280"/>
      <c r="D23" s="316">
        <v>14</v>
      </c>
      <c r="E23" s="261" t="s">
        <v>188</v>
      </c>
      <c r="F23" s="658" t="s">
        <v>214</v>
      </c>
      <c r="G23" s="659"/>
      <c r="H23" s="659"/>
      <c r="I23" s="659"/>
      <c r="J23" s="659"/>
      <c r="K23" s="660"/>
      <c r="L23" s="287"/>
      <c r="M23" s="282"/>
      <c r="N23" s="263"/>
      <c r="O23" s="282"/>
      <c r="P23" s="263"/>
      <c r="Q23" s="282"/>
      <c r="R23" s="263"/>
      <c r="S23" s="290"/>
      <c r="T23" s="282"/>
      <c r="U23" s="263"/>
      <c r="V23" s="282"/>
      <c r="W23" s="263"/>
      <c r="X23" s="282"/>
      <c r="Y23" s="263"/>
      <c r="Z23" s="290"/>
      <c r="AA23" s="282"/>
      <c r="AB23" s="263"/>
      <c r="AC23" s="282"/>
      <c r="AD23" s="263"/>
      <c r="AE23" s="282"/>
      <c r="AF23" s="291"/>
    </row>
    <row r="24" spans="1:32">
      <c r="A24" s="312">
        <v>807</v>
      </c>
      <c r="B24" s="260" t="s">
        <v>215</v>
      </c>
      <c r="C24" s="280"/>
      <c r="D24" s="316">
        <v>14</v>
      </c>
      <c r="E24" s="261" t="s">
        <v>188</v>
      </c>
      <c r="F24" s="658" t="s">
        <v>214</v>
      </c>
      <c r="G24" s="659"/>
      <c r="H24" s="659"/>
      <c r="I24" s="659"/>
      <c r="J24" s="659"/>
      <c r="K24" s="660"/>
      <c r="L24" s="287"/>
      <c r="M24" s="282"/>
      <c r="N24" s="263"/>
      <c r="O24" s="282"/>
      <c r="P24" s="263"/>
      <c r="Q24" s="282"/>
      <c r="R24" s="263"/>
      <c r="S24" s="290"/>
      <c r="T24" s="282"/>
      <c r="U24" s="263"/>
      <c r="V24" s="282"/>
      <c r="W24" s="263"/>
      <c r="X24" s="282"/>
      <c r="Y24" s="263"/>
      <c r="Z24" s="290"/>
      <c r="AA24" s="282"/>
      <c r="AB24" s="263"/>
      <c r="AC24" s="282"/>
      <c r="AD24" s="263"/>
      <c r="AE24" s="282"/>
      <c r="AF24" s="291"/>
    </row>
    <row r="25" spans="1:32">
      <c r="A25" s="312">
        <v>808</v>
      </c>
      <c r="B25" s="260" t="s">
        <v>216</v>
      </c>
      <c r="C25" s="280"/>
      <c r="D25" s="316">
        <v>6</v>
      </c>
      <c r="E25" s="261" t="s">
        <v>202</v>
      </c>
      <c r="F25" s="262"/>
      <c r="G25" s="263"/>
      <c r="H25" s="282"/>
      <c r="I25" s="263"/>
      <c r="J25" s="282"/>
      <c r="K25" s="263"/>
      <c r="L25" s="287"/>
      <c r="M25" s="282"/>
      <c r="N25" s="263"/>
      <c r="O25" s="282"/>
      <c r="P25" s="263"/>
      <c r="Q25" s="282"/>
      <c r="R25" s="263"/>
      <c r="S25" s="290"/>
      <c r="T25" s="282"/>
      <c r="U25" s="263"/>
      <c r="V25" s="282"/>
      <c r="W25" s="263"/>
      <c r="X25" s="282"/>
      <c r="Y25" s="263"/>
      <c r="Z25" s="290"/>
      <c r="AA25" s="282"/>
      <c r="AB25" s="263"/>
      <c r="AC25" s="282"/>
      <c r="AD25" s="263"/>
      <c r="AE25" s="282"/>
      <c r="AF25" s="291"/>
    </row>
    <row r="26" spans="1:32" ht="13.5" thickBot="1">
      <c r="A26" s="224">
        <v>809</v>
      </c>
      <c r="B26" s="225" t="s">
        <v>217</v>
      </c>
      <c r="C26" s="226"/>
      <c r="D26" s="317">
        <v>5</v>
      </c>
      <c r="E26" s="227" t="s">
        <v>188</v>
      </c>
      <c r="F26" s="661" t="s">
        <v>214</v>
      </c>
      <c r="G26" s="662"/>
      <c r="H26" s="662"/>
      <c r="I26" s="662"/>
      <c r="J26" s="662"/>
      <c r="K26" s="663"/>
      <c r="L26" s="231"/>
      <c r="M26" s="230"/>
      <c r="N26" s="229"/>
      <c r="O26" s="230"/>
      <c r="P26" s="229"/>
      <c r="Q26" s="230"/>
      <c r="R26" s="229"/>
      <c r="S26" s="234"/>
      <c r="T26" s="230"/>
      <c r="U26" s="229"/>
      <c r="V26" s="230"/>
      <c r="W26" s="229"/>
      <c r="X26" s="230"/>
      <c r="Y26" s="229"/>
      <c r="Z26" s="234"/>
      <c r="AA26" s="230"/>
      <c r="AB26" s="229"/>
      <c r="AC26" s="230"/>
      <c r="AD26" s="229"/>
      <c r="AE26" s="230"/>
      <c r="AF26" s="297"/>
    </row>
    <row r="27" spans="1:32" ht="6" customHeight="1" thickTop="1" thickBot="1">
      <c r="A27" s="237"/>
      <c r="B27" s="238"/>
      <c r="C27" s="239"/>
      <c r="D27" s="240"/>
      <c r="E27" s="240"/>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300"/>
    </row>
    <row r="28" spans="1:32" ht="42.75" customHeight="1" thickTop="1">
      <c r="A28" s="664" t="s">
        <v>218</v>
      </c>
      <c r="B28" s="664"/>
      <c r="C28" s="664"/>
      <c r="D28" s="664"/>
      <c r="E28" s="664"/>
      <c r="F28" s="664"/>
      <c r="G28" s="664"/>
      <c r="H28" s="664"/>
      <c r="I28" s="664"/>
      <c r="J28" s="664"/>
      <c r="K28" s="664"/>
      <c r="L28" s="664"/>
      <c r="M28" s="664"/>
      <c r="N28" s="664"/>
      <c r="O28" s="217"/>
      <c r="P28" s="217"/>
      <c r="Q28" s="217"/>
      <c r="R28" s="217"/>
      <c r="S28" s="217"/>
      <c r="T28" s="217"/>
      <c r="U28" s="217"/>
      <c r="V28" s="217"/>
      <c r="W28" s="217"/>
      <c r="X28" s="217"/>
      <c r="Y28" s="217"/>
      <c r="Z28" s="217"/>
      <c r="AA28" s="217"/>
      <c r="AB28" s="217"/>
      <c r="AC28" s="217"/>
      <c r="AD28" s="217"/>
      <c r="AE28" s="217"/>
      <c r="AF28" s="217"/>
    </row>
    <row r="29" spans="1:32">
      <c r="A29" s="318" t="s">
        <v>195</v>
      </c>
      <c r="B29" s="319" t="s">
        <v>219</v>
      </c>
      <c r="C29" s="657"/>
      <c r="D29" s="657"/>
      <c r="E29" s="657"/>
      <c r="F29" s="657"/>
      <c r="G29" s="657"/>
      <c r="H29" s="657"/>
      <c r="I29" s="657"/>
      <c r="J29" s="657"/>
      <c r="K29" s="657"/>
      <c r="L29" s="657"/>
      <c r="M29" s="657"/>
      <c r="N29" s="657"/>
      <c r="O29" s="657"/>
      <c r="P29" s="657"/>
      <c r="Q29" s="657"/>
      <c r="R29" s="657"/>
      <c r="S29" s="217"/>
      <c r="T29" s="217"/>
      <c r="U29" s="217"/>
      <c r="V29" s="217"/>
      <c r="W29" s="217"/>
      <c r="X29" s="217"/>
      <c r="Y29" s="217"/>
      <c r="Z29" s="217"/>
      <c r="AA29" s="217"/>
      <c r="AB29" s="217"/>
      <c r="AC29" s="217"/>
      <c r="AD29" s="217"/>
      <c r="AE29" s="217"/>
      <c r="AF29" s="217"/>
    </row>
    <row r="30" spans="1:32">
      <c r="A30" s="318" t="s">
        <v>199</v>
      </c>
      <c r="B30" s="320" t="s">
        <v>200</v>
      </c>
      <c r="C30" s="320"/>
      <c r="D30" s="153"/>
      <c r="E30" s="153"/>
      <c r="F30" s="153"/>
      <c r="G30" s="153"/>
      <c r="H30" s="153"/>
      <c r="I30" s="153"/>
      <c r="J30" s="153"/>
      <c r="K30" s="153"/>
      <c r="L30" s="153"/>
      <c r="M30" s="153"/>
      <c r="N30" s="153"/>
      <c r="O30" s="153"/>
      <c r="P30" s="153"/>
      <c r="Q30" s="145"/>
    </row>
    <row r="31" spans="1:32">
      <c r="A31" s="318" t="s">
        <v>203</v>
      </c>
      <c r="B31" s="320" t="s">
        <v>204</v>
      </c>
      <c r="C31" s="320"/>
      <c r="D31" s="153"/>
      <c r="E31" s="153"/>
      <c r="F31" s="153"/>
      <c r="G31" s="153"/>
      <c r="H31" s="153"/>
      <c r="I31" s="153"/>
      <c r="J31" s="153"/>
      <c r="K31" s="153"/>
      <c r="L31" s="153"/>
      <c r="M31" s="153"/>
      <c r="N31" s="153"/>
      <c r="O31" s="153"/>
      <c r="P31" s="153"/>
      <c r="Q31" s="145"/>
    </row>
    <row r="32" spans="1:32" ht="13.9" customHeight="1">
      <c r="A32" s="145"/>
      <c r="B32" s="145"/>
      <c r="C32" s="145"/>
      <c r="D32" s="145"/>
      <c r="E32" s="145"/>
      <c r="F32" s="145"/>
      <c r="G32" s="145"/>
      <c r="H32" s="145"/>
      <c r="I32" s="145"/>
      <c r="J32" s="145"/>
      <c r="K32" s="145"/>
      <c r="L32" s="145"/>
      <c r="M32" s="145"/>
      <c r="N32" s="145"/>
      <c r="O32" s="145"/>
      <c r="P32" s="145"/>
      <c r="Q32" s="145"/>
    </row>
    <row r="33" spans="1:17" ht="13.9" customHeight="1">
      <c r="A33" s="145"/>
      <c r="B33" s="145"/>
      <c r="C33" s="145"/>
      <c r="D33" s="145"/>
      <c r="E33" s="145"/>
      <c r="F33" s="145"/>
      <c r="G33" s="145"/>
      <c r="H33" s="145"/>
      <c r="I33" s="145"/>
      <c r="J33" s="145"/>
      <c r="K33" s="145"/>
      <c r="L33" s="145"/>
      <c r="M33" s="145"/>
      <c r="N33" s="145"/>
      <c r="O33" s="145"/>
      <c r="P33" s="145"/>
      <c r="Q33" s="145"/>
    </row>
    <row r="34" spans="1:17" ht="13.9" customHeight="1">
      <c r="A34" s="145"/>
      <c r="B34" s="145"/>
      <c r="C34" s="145"/>
      <c r="D34" s="145"/>
      <c r="E34" s="145"/>
      <c r="F34" s="145"/>
      <c r="G34" s="145"/>
      <c r="H34" s="145"/>
      <c r="I34" s="145"/>
      <c r="J34" s="145"/>
      <c r="K34" s="145"/>
      <c r="L34" s="145"/>
      <c r="M34" s="145"/>
      <c r="N34" s="145"/>
      <c r="O34" s="145"/>
      <c r="P34" s="145"/>
      <c r="Q34" s="145"/>
    </row>
    <row r="35" spans="1:17" ht="38.25" customHeight="1">
      <c r="A35" s="145"/>
      <c r="B35" s="145"/>
      <c r="C35" s="145"/>
      <c r="D35" s="147"/>
      <c r="E35" s="321"/>
      <c r="F35" s="145"/>
      <c r="G35" s="145"/>
      <c r="H35" s="145"/>
      <c r="I35" s="145"/>
      <c r="J35" s="145"/>
      <c r="K35" s="145"/>
      <c r="L35" s="145"/>
      <c r="M35" s="145"/>
      <c r="N35" s="145"/>
      <c r="O35" s="145"/>
      <c r="P35" s="145"/>
      <c r="Q35" s="145"/>
    </row>
    <row r="36" spans="1:17" ht="33.75" customHeight="1">
      <c r="A36" s="145"/>
      <c r="B36" s="145"/>
      <c r="C36" s="145"/>
      <c r="D36" s="147"/>
      <c r="E36" s="321"/>
      <c r="F36" s="145"/>
      <c r="G36" s="145"/>
      <c r="H36" s="145"/>
      <c r="I36" s="145"/>
      <c r="J36" s="145"/>
      <c r="K36" s="145"/>
      <c r="L36" s="145"/>
      <c r="M36" s="145"/>
      <c r="N36" s="145"/>
      <c r="O36" s="145"/>
      <c r="P36" s="145"/>
      <c r="Q36" s="145"/>
    </row>
    <row r="37" spans="1:17" ht="13.9" customHeight="1">
      <c r="A37" s="145"/>
      <c r="B37" s="145"/>
      <c r="C37" s="145"/>
      <c r="D37" s="145"/>
      <c r="E37" s="145"/>
      <c r="F37" s="145"/>
      <c r="G37" s="145"/>
      <c r="H37" s="145"/>
      <c r="I37" s="145"/>
      <c r="J37" s="145"/>
      <c r="K37" s="145"/>
      <c r="L37" s="145"/>
      <c r="M37" s="145"/>
      <c r="N37" s="145"/>
      <c r="O37" s="145"/>
      <c r="P37" s="145"/>
      <c r="Q37" s="145"/>
    </row>
    <row r="38" spans="1:17" ht="13.9" customHeight="1">
      <c r="A38" s="145"/>
      <c r="B38" s="145"/>
      <c r="C38" s="145"/>
      <c r="D38" s="145"/>
      <c r="E38" s="145"/>
      <c r="F38" s="145"/>
      <c r="G38" s="145"/>
      <c r="H38" s="145"/>
      <c r="I38" s="145"/>
      <c r="J38" s="145"/>
      <c r="K38" s="145"/>
      <c r="L38" s="145"/>
      <c r="M38" s="145"/>
      <c r="N38" s="145"/>
      <c r="O38" s="145"/>
      <c r="P38" s="145"/>
      <c r="Q38" s="145"/>
    </row>
    <row r="39" spans="1:17" ht="13.9" customHeight="1">
      <c r="A39" s="145"/>
      <c r="B39" s="145"/>
      <c r="C39" s="145"/>
      <c r="D39" s="145"/>
      <c r="E39" s="145"/>
      <c r="F39" s="145"/>
      <c r="G39" s="145"/>
      <c r="H39" s="145"/>
      <c r="I39" s="145"/>
      <c r="J39" s="145"/>
      <c r="K39" s="145"/>
      <c r="L39" s="145"/>
      <c r="M39" s="145"/>
      <c r="N39" s="145"/>
      <c r="O39" s="145"/>
      <c r="P39" s="145"/>
      <c r="Q39" s="145"/>
    </row>
    <row r="40" spans="1:17" ht="13.9" customHeight="1">
      <c r="A40" s="145"/>
      <c r="B40" s="145"/>
      <c r="C40" s="145"/>
      <c r="D40" s="145"/>
      <c r="E40" s="145"/>
      <c r="F40" s="145"/>
      <c r="G40" s="145"/>
      <c r="H40" s="145"/>
      <c r="I40" s="145"/>
      <c r="J40" s="145"/>
      <c r="K40" s="145"/>
      <c r="L40" s="145"/>
      <c r="M40" s="145"/>
      <c r="N40" s="145"/>
      <c r="O40" s="145"/>
      <c r="P40" s="145"/>
      <c r="Q40" s="145"/>
    </row>
    <row r="41" spans="1:17" ht="13.9" customHeight="1">
      <c r="A41" s="145"/>
      <c r="B41" s="145"/>
      <c r="C41" s="145"/>
      <c r="D41" s="145"/>
      <c r="E41" s="145"/>
      <c r="F41" s="145"/>
      <c r="G41" s="145"/>
      <c r="H41" s="145"/>
      <c r="I41" s="145"/>
      <c r="J41" s="145"/>
      <c r="K41" s="145"/>
      <c r="L41" s="145"/>
      <c r="M41" s="145"/>
      <c r="N41" s="145"/>
      <c r="O41" s="145"/>
      <c r="P41" s="145"/>
      <c r="Q41" s="145"/>
    </row>
    <row r="42" spans="1:17" ht="13.9" customHeight="1">
      <c r="A42" s="145"/>
      <c r="B42" s="145"/>
      <c r="C42" s="145"/>
      <c r="D42" s="145"/>
      <c r="E42" s="145"/>
      <c r="F42" s="145"/>
      <c r="G42" s="145"/>
      <c r="H42" s="145"/>
      <c r="I42" s="145"/>
      <c r="J42" s="145"/>
      <c r="K42" s="145"/>
      <c r="L42" s="145"/>
      <c r="M42" s="145"/>
      <c r="N42" s="145"/>
      <c r="O42" s="145"/>
      <c r="P42" s="145"/>
      <c r="Q42" s="145"/>
    </row>
    <row r="43" spans="1:17" ht="13.9" customHeight="1">
      <c r="A43" s="145"/>
      <c r="B43" s="145"/>
      <c r="C43" s="145"/>
      <c r="D43" s="145"/>
      <c r="E43" s="145"/>
      <c r="F43" s="145"/>
      <c r="G43" s="145"/>
      <c r="H43" s="145"/>
      <c r="I43" s="145"/>
      <c r="J43" s="145"/>
      <c r="K43" s="145"/>
      <c r="L43" s="145"/>
      <c r="M43" s="145"/>
      <c r="N43" s="145"/>
      <c r="O43" s="145"/>
      <c r="P43" s="145"/>
      <c r="Q43" s="145"/>
    </row>
    <row r="44" spans="1:17" ht="13.9" customHeight="1">
      <c r="A44" s="145"/>
      <c r="B44" s="145"/>
      <c r="C44" s="145"/>
      <c r="D44" s="145"/>
      <c r="E44" s="145"/>
      <c r="F44" s="145"/>
      <c r="G44" s="145"/>
      <c r="H44" s="145"/>
      <c r="I44" s="145"/>
      <c r="J44" s="145"/>
      <c r="K44" s="145"/>
      <c r="L44" s="145"/>
      <c r="M44" s="145"/>
      <c r="N44" s="145"/>
      <c r="O44" s="145"/>
      <c r="P44" s="145"/>
      <c r="Q44" s="145"/>
    </row>
    <row r="45" spans="1:17" ht="13.9" customHeight="1">
      <c r="A45" s="145"/>
      <c r="B45" s="145"/>
      <c r="C45" s="145"/>
      <c r="D45" s="145"/>
      <c r="E45" s="145"/>
      <c r="F45" s="145"/>
      <c r="G45" s="145"/>
      <c r="H45" s="145"/>
      <c r="I45" s="145"/>
      <c r="J45" s="145"/>
      <c r="K45" s="145"/>
      <c r="L45" s="145"/>
      <c r="M45" s="145"/>
      <c r="N45" s="145"/>
      <c r="O45" s="145"/>
      <c r="P45" s="145"/>
      <c r="Q45" s="145"/>
    </row>
    <row r="46" spans="1:17" ht="13.9" customHeight="1">
      <c r="A46" s="145"/>
      <c r="B46" s="145"/>
      <c r="C46" s="145"/>
      <c r="D46" s="145"/>
      <c r="E46" s="145"/>
      <c r="F46" s="145"/>
      <c r="G46" s="145"/>
      <c r="H46" s="145"/>
      <c r="I46" s="145"/>
      <c r="J46" s="145"/>
      <c r="K46" s="145"/>
      <c r="L46" s="145"/>
      <c r="M46" s="145"/>
      <c r="N46" s="145"/>
      <c r="O46" s="145"/>
      <c r="P46" s="145"/>
      <c r="Q46" s="145"/>
    </row>
    <row r="47" spans="1:17" ht="13.9" customHeight="1">
      <c r="A47" s="145"/>
      <c r="B47" s="145"/>
      <c r="C47" s="145"/>
      <c r="D47" s="145"/>
      <c r="E47" s="145"/>
      <c r="F47" s="145"/>
      <c r="G47" s="145"/>
      <c r="H47" s="145"/>
      <c r="I47" s="145"/>
      <c r="J47" s="145"/>
      <c r="K47" s="145"/>
      <c r="L47" s="145"/>
      <c r="M47" s="145"/>
      <c r="N47" s="145"/>
      <c r="O47" s="145"/>
      <c r="P47" s="145"/>
      <c r="Q47" s="145"/>
    </row>
    <row r="48" spans="1:17" ht="13.9" customHeight="1">
      <c r="A48" s="145"/>
      <c r="B48" s="145"/>
      <c r="C48" s="145"/>
      <c r="D48" s="145"/>
      <c r="E48" s="145"/>
      <c r="F48" s="145"/>
      <c r="G48" s="145"/>
      <c r="H48" s="145"/>
      <c r="I48" s="145"/>
      <c r="J48" s="145"/>
      <c r="K48" s="145"/>
      <c r="L48" s="145"/>
      <c r="M48" s="145"/>
      <c r="N48" s="145"/>
      <c r="O48" s="145"/>
      <c r="P48" s="145"/>
      <c r="Q48" s="145"/>
    </row>
    <row r="49" spans="1:17" ht="13.9" customHeight="1">
      <c r="A49" s="145"/>
      <c r="B49" s="145"/>
      <c r="C49" s="145"/>
      <c r="D49" s="145"/>
      <c r="E49" s="145"/>
      <c r="F49" s="145"/>
      <c r="G49" s="145"/>
      <c r="H49" s="145"/>
      <c r="I49" s="145"/>
      <c r="J49" s="145"/>
      <c r="K49" s="145"/>
      <c r="L49" s="145"/>
      <c r="M49" s="145"/>
      <c r="N49" s="145"/>
      <c r="O49" s="145"/>
      <c r="P49" s="145"/>
      <c r="Q49" s="145"/>
    </row>
    <row r="50" spans="1:17" ht="13.9" customHeight="1">
      <c r="A50" s="145"/>
      <c r="B50" s="145"/>
      <c r="C50" s="145"/>
      <c r="D50" s="145"/>
      <c r="E50" s="145"/>
      <c r="F50" s="145"/>
      <c r="G50" s="145"/>
      <c r="H50" s="145"/>
      <c r="I50" s="145"/>
      <c r="J50" s="145"/>
      <c r="K50" s="145"/>
      <c r="L50" s="145"/>
      <c r="M50" s="145"/>
      <c r="N50" s="145"/>
      <c r="O50" s="145"/>
      <c r="P50" s="145"/>
      <c r="Q50" s="145"/>
    </row>
    <row r="51" spans="1:17" ht="13.9" customHeight="1">
      <c r="A51" s="145"/>
      <c r="B51" s="145"/>
      <c r="C51" s="145"/>
      <c r="D51" s="145"/>
      <c r="E51" s="145"/>
      <c r="F51" s="145"/>
      <c r="G51" s="145"/>
      <c r="H51" s="145"/>
      <c r="I51" s="145"/>
      <c r="J51" s="145"/>
      <c r="K51" s="145"/>
      <c r="L51" s="145"/>
      <c r="M51" s="145"/>
      <c r="N51" s="145"/>
      <c r="O51" s="145"/>
      <c r="P51" s="145"/>
      <c r="Q51" s="145"/>
    </row>
    <row r="52" spans="1:17" ht="13.9" customHeight="1">
      <c r="A52" s="145"/>
      <c r="B52" s="145"/>
      <c r="C52" s="145"/>
      <c r="D52" s="145"/>
      <c r="E52" s="145"/>
      <c r="F52" s="145"/>
      <c r="G52" s="145"/>
      <c r="H52" s="145"/>
      <c r="I52" s="145"/>
      <c r="J52" s="145"/>
      <c r="K52" s="145"/>
      <c r="L52" s="145"/>
      <c r="M52" s="145"/>
      <c r="N52" s="145"/>
      <c r="O52" s="145"/>
      <c r="P52" s="145"/>
      <c r="Q52" s="145"/>
    </row>
    <row r="53" spans="1:17" ht="13.9" customHeight="1">
      <c r="A53" s="145"/>
      <c r="B53" s="145"/>
      <c r="C53" s="145"/>
      <c r="D53" s="145"/>
      <c r="E53" s="145"/>
      <c r="F53" s="145"/>
      <c r="G53" s="145"/>
      <c r="H53" s="145"/>
      <c r="I53" s="145"/>
      <c r="J53" s="145"/>
      <c r="K53" s="145"/>
      <c r="L53" s="145"/>
      <c r="M53" s="145"/>
      <c r="N53" s="145"/>
      <c r="O53" s="145"/>
      <c r="P53" s="145"/>
      <c r="Q53" s="145"/>
    </row>
    <row r="54" spans="1:17" ht="13.9" customHeight="1">
      <c r="A54" s="145"/>
      <c r="B54" s="145"/>
      <c r="C54" s="145"/>
      <c r="D54" s="145"/>
      <c r="E54" s="145"/>
      <c r="F54" s="145"/>
      <c r="G54" s="145"/>
      <c r="H54" s="145"/>
      <c r="I54" s="145"/>
      <c r="J54" s="145"/>
      <c r="K54" s="145"/>
      <c r="L54" s="145"/>
      <c r="M54" s="145"/>
      <c r="N54" s="145"/>
      <c r="O54" s="145"/>
      <c r="P54" s="145"/>
      <c r="Q54" s="145"/>
    </row>
    <row r="55" spans="1:17" ht="13.9" customHeight="1">
      <c r="A55" s="145"/>
      <c r="B55" s="145"/>
      <c r="C55" s="145"/>
      <c r="D55" s="145"/>
      <c r="E55" s="145"/>
      <c r="F55" s="145"/>
      <c r="G55" s="145"/>
      <c r="H55" s="145"/>
      <c r="I55" s="145"/>
      <c r="J55" s="145"/>
      <c r="K55" s="145"/>
      <c r="L55" s="145"/>
      <c r="M55" s="145"/>
      <c r="N55" s="145"/>
      <c r="O55" s="145"/>
      <c r="P55" s="145"/>
      <c r="Q55" s="145"/>
    </row>
    <row r="56" spans="1:17" ht="13.9" customHeight="1">
      <c r="A56" s="145"/>
      <c r="B56" s="145"/>
      <c r="C56" s="145"/>
      <c r="D56" s="145"/>
      <c r="E56" s="145"/>
      <c r="F56" s="145"/>
      <c r="G56" s="145"/>
      <c r="H56" s="145"/>
      <c r="I56" s="145"/>
      <c r="J56" s="145"/>
      <c r="K56" s="145"/>
      <c r="L56" s="145"/>
      <c r="M56" s="145"/>
      <c r="N56" s="145"/>
      <c r="O56" s="145"/>
      <c r="P56" s="145"/>
      <c r="Q56" s="145"/>
    </row>
    <row r="57" spans="1:17" ht="13.9" customHeight="1">
      <c r="A57" s="145"/>
      <c r="B57" s="145"/>
      <c r="C57" s="145"/>
      <c r="D57" s="145"/>
      <c r="E57" s="145"/>
      <c r="F57" s="145"/>
      <c r="G57" s="145"/>
      <c r="H57" s="145"/>
      <c r="I57" s="145"/>
      <c r="J57" s="145"/>
      <c r="K57" s="145"/>
      <c r="L57" s="145"/>
      <c r="M57" s="145"/>
      <c r="N57" s="145"/>
      <c r="O57" s="145"/>
      <c r="P57" s="145"/>
      <c r="Q57" s="145"/>
    </row>
    <row r="58" spans="1:17" ht="13.9" customHeight="1">
      <c r="A58" s="145"/>
      <c r="B58" s="145"/>
      <c r="C58" s="145"/>
      <c r="D58" s="145"/>
      <c r="E58" s="145"/>
      <c r="F58" s="145"/>
      <c r="G58" s="145"/>
      <c r="H58" s="145"/>
      <c r="I58" s="145"/>
      <c r="J58" s="145"/>
      <c r="K58" s="145"/>
      <c r="L58" s="145"/>
      <c r="M58" s="145"/>
      <c r="N58" s="145"/>
      <c r="O58" s="145"/>
      <c r="P58" s="145"/>
      <c r="Q58" s="145"/>
    </row>
    <row r="59" spans="1:17" ht="13.9" customHeight="1">
      <c r="A59" s="145"/>
      <c r="B59" s="145"/>
      <c r="C59" s="145"/>
      <c r="D59" s="145"/>
      <c r="E59" s="145"/>
      <c r="F59" s="145"/>
      <c r="G59" s="145"/>
      <c r="H59" s="145"/>
      <c r="I59" s="145"/>
      <c r="J59" s="145"/>
      <c r="K59" s="145"/>
      <c r="L59" s="145"/>
      <c r="M59" s="145"/>
      <c r="N59" s="145"/>
      <c r="O59" s="145"/>
      <c r="P59" s="145"/>
      <c r="Q59" s="145"/>
    </row>
    <row r="60" spans="1:17" ht="13.9" customHeight="1">
      <c r="A60" s="145"/>
      <c r="B60" s="145"/>
      <c r="C60" s="145"/>
      <c r="D60" s="145"/>
      <c r="E60" s="145"/>
      <c r="F60" s="145"/>
      <c r="G60" s="145"/>
      <c r="H60" s="145"/>
      <c r="I60" s="145"/>
      <c r="J60" s="145"/>
      <c r="K60" s="145"/>
      <c r="L60" s="145"/>
      <c r="M60" s="145"/>
      <c r="N60" s="145"/>
      <c r="O60" s="145"/>
      <c r="P60" s="145"/>
      <c r="Q60" s="145"/>
    </row>
    <row r="61" spans="1:17" ht="13.9" customHeight="1">
      <c r="A61" s="145"/>
      <c r="B61" s="145"/>
      <c r="C61" s="145"/>
      <c r="D61" s="145"/>
      <c r="E61" s="145"/>
      <c r="F61" s="145"/>
      <c r="G61" s="145"/>
      <c r="H61" s="145"/>
      <c r="I61" s="145"/>
      <c r="J61" s="145"/>
      <c r="K61" s="145"/>
      <c r="L61" s="145"/>
      <c r="M61" s="145"/>
      <c r="N61" s="145"/>
      <c r="O61" s="145"/>
      <c r="P61" s="145"/>
      <c r="Q61" s="145"/>
    </row>
    <row r="62" spans="1:17" ht="13.9" customHeight="1">
      <c r="A62" s="145"/>
      <c r="B62" s="145"/>
      <c r="C62" s="145"/>
      <c r="D62" s="145"/>
      <c r="E62" s="145"/>
      <c r="F62" s="145"/>
      <c r="G62" s="145"/>
      <c r="H62" s="145"/>
      <c r="I62" s="145"/>
      <c r="J62" s="145"/>
      <c r="K62" s="145"/>
      <c r="L62" s="145"/>
      <c r="M62" s="145"/>
      <c r="N62" s="145"/>
      <c r="O62" s="145"/>
      <c r="P62" s="145"/>
      <c r="Q62" s="145"/>
    </row>
    <row r="63" spans="1:17" ht="13.9" customHeight="1">
      <c r="A63" s="145"/>
      <c r="B63" s="145"/>
      <c r="C63" s="145"/>
      <c r="D63" s="145"/>
      <c r="E63" s="145"/>
      <c r="F63" s="145"/>
      <c r="G63" s="145"/>
      <c r="H63" s="145"/>
      <c r="I63" s="145"/>
      <c r="J63" s="145"/>
      <c r="K63" s="145"/>
      <c r="L63" s="145"/>
      <c r="M63" s="145"/>
      <c r="N63" s="145"/>
      <c r="O63" s="145"/>
      <c r="P63" s="145"/>
      <c r="Q63" s="145"/>
    </row>
    <row r="64" spans="1:17" ht="13.9" customHeight="1">
      <c r="A64" s="145"/>
      <c r="B64" s="145"/>
      <c r="C64" s="145"/>
      <c r="D64" s="145"/>
      <c r="E64" s="145"/>
      <c r="F64" s="145"/>
      <c r="G64" s="145"/>
      <c r="H64" s="145"/>
      <c r="I64" s="145"/>
      <c r="J64" s="145"/>
      <c r="K64" s="145"/>
      <c r="L64" s="145"/>
      <c r="M64" s="145"/>
      <c r="N64" s="145"/>
      <c r="O64" s="145"/>
      <c r="P64" s="145"/>
      <c r="Q64" s="145"/>
    </row>
    <row r="65" spans="1:17" ht="13.9" customHeight="1">
      <c r="A65" s="145"/>
      <c r="B65" s="145"/>
      <c r="C65" s="145"/>
      <c r="D65" s="145"/>
      <c r="E65" s="145"/>
      <c r="F65" s="145"/>
      <c r="G65" s="145"/>
      <c r="H65" s="145"/>
      <c r="I65" s="145"/>
      <c r="J65" s="145"/>
      <c r="K65" s="145"/>
      <c r="L65" s="145"/>
      <c r="M65" s="145"/>
      <c r="N65" s="145"/>
      <c r="O65" s="145"/>
      <c r="P65" s="145"/>
      <c r="Q65" s="145"/>
    </row>
    <row r="66" spans="1:17" ht="13.9" customHeight="1">
      <c r="A66" s="145"/>
      <c r="B66" s="145"/>
      <c r="C66" s="145"/>
      <c r="D66" s="145"/>
      <c r="E66" s="145"/>
      <c r="F66" s="145"/>
      <c r="G66" s="145"/>
      <c r="H66" s="145"/>
      <c r="I66" s="145"/>
      <c r="J66" s="145"/>
      <c r="K66" s="145"/>
      <c r="L66" s="145"/>
      <c r="M66" s="145"/>
      <c r="N66" s="145"/>
      <c r="O66" s="145"/>
      <c r="P66" s="145"/>
      <c r="Q66" s="145"/>
    </row>
    <row r="67" spans="1:17" ht="13.9" customHeight="1">
      <c r="A67" s="145"/>
      <c r="B67" s="145"/>
      <c r="C67" s="145"/>
      <c r="D67" s="145"/>
      <c r="E67" s="145"/>
      <c r="F67" s="145"/>
      <c r="G67" s="145"/>
      <c r="H67" s="145"/>
      <c r="I67" s="145"/>
      <c r="J67" s="145"/>
      <c r="K67" s="145"/>
      <c r="L67" s="145"/>
      <c r="M67" s="145"/>
      <c r="N67" s="145"/>
      <c r="O67" s="145"/>
      <c r="P67" s="145"/>
      <c r="Q67" s="145"/>
    </row>
    <row r="68" spans="1:17" ht="13.9" customHeight="1">
      <c r="A68" s="145"/>
      <c r="B68" s="145"/>
      <c r="C68" s="145"/>
      <c r="D68" s="145"/>
      <c r="E68" s="145"/>
      <c r="F68" s="145"/>
      <c r="G68" s="145"/>
      <c r="H68" s="145"/>
      <c r="I68" s="145"/>
      <c r="J68" s="145"/>
      <c r="K68" s="145"/>
      <c r="L68" s="145"/>
      <c r="M68" s="145"/>
      <c r="N68" s="145"/>
      <c r="O68" s="145"/>
      <c r="P68" s="145"/>
      <c r="Q68" s="145"/>
    </row>
    <row r="69" spans="1:17" ht="13.9" customHeight="1">
      <c r="A69" s="145"/>
      <c r="B69" s="145"/>
      <c r="C69" s="145"/>
      <c r="D69" s="145"/>
      <c r="E69" s="145"/>
      <c r="F69" s="145"/>
      <c r="G69" s="145"/>
      <c r="H69" s="145"/>
      <c r="I69" s="145"/>
      <c r="J69" s="145"/>
      <c r="K69" s="145"/>
      <c r="L69" s="145"/>
      <c r="M69" s="145"/>
      <c r="N69" s="145"/>
      <c r="O69" s="145"/>
      <c r="P69" s="145"/>
      <c r="Q69" s="145"/>
    </row>
    <row r="70" spans="1:17" ht="13.9" customHeight="1">
      <c r="A70" s="145"/>
      <c r="B70" s="145"/>
      <c r="C70" s="145"/>
      <c r="D70" s="145"/>
      <c r="E70" s="145"/>
      <c r="F70" s="145"/>
      <c r="G70" s="145"/>
      <c r="H70" s="145"/>
      <c r="I70" s="145"/>
      <c r="J70" s="145"/>
      <c r="K70" s="145"/>
      <c r="L70" s="145"/>
      <c r="M70" s="145"/>
      <c r="N70" s="145"/>
      <c r="O70" s="145"/>
      <c r="P70" s="145"/>
      <c r="Q70" s="145"/>
    </row>
    <row r="71" spans="1:17" ht="13.9" customHeight="1">
      <c r="A71" s="145"/>
      <c r="B71" s="145"/>
      <c r="C71" s="145"/>
      <c r="D71" s="145"/>
      <c r="E71" s="145"/>
      <c r="F71" s="145"/>
      <c r="G71" s="145"/>
      <c r="H71" s="145"/>
      <c r="I71" s="145"/>
      <c r="J71" s="145"/>
      <c r="K71" s="145"/>
      <c r="L71" s="145"/>
      <c r="M71" s="145"/>
      <c r="N71" s="145"/>
      <c r="O71" s="145"/>
      <c r="P71" s="145"/>
      <c r="Q71" s="145"/>
    </row>
    <row r="72" spans="1:17" ht="13.9" customHeight="1">
      <c r="A72" s="145"/>
      <c r="B72" s="145"/>
      <c r="C72" s="145"/>
      <c r="D72" s="145"/>
      <c r="E72" s="145"/>
      <c r="F72" s="145"/>
      <c r="G72" s="145"/>
      <c r="H72" s="145"/>
      <c r="I72" s="145"/>
      <c r="J72" s="145"/>
      <c r="K72" s="145"/>
      <c r="L72" s="145"/>
      <c r="M72" s="145"/>
      <c r="N72" s="145"/>
      <c r="O72" s="145"/>
      <c r="P72" s="145"/>
      <c r="Q72" s="145"/>
    </row>
    <row r="73" spans="1:17" ht="13.9" customHeight="1">
      <c r="A73" s="145"/>
      <c r="B73" s="145"/>
      <c r="C73" s="145"/>
      <c r="D73" s="145"/>
      <c r="E73" s="145"/>
      <c r="F73" s="145"/>
      <c r="G73" s="145"/>
      <c r="H73" s="145"/>
      <c r="I73" s="145"/>
      <c r="J73" s="145"/>
      <c r="K73" s="145"/>
      <c r="L73" s="145"/>
      <c r="M73" s="145"/>
      <c r="N73" s="145"/>
      <c r="O73" s="145"/>
      <c r="P73" s="145"/>
      <c r="Q73" s="145"/>
    </row>
    <row r="74" spans="1:17" ht="13.9" customHeight="1">
      <c r="A74" s="145"/>
      <c r="B74" s="145"/>
      <c r="C74" s="145"/>
      <c r="D74" s="145"/>
      <c r="E74" s="145"/>
      <c r="F74" s="145"/>
      <c r="G74" s="145"/>
      <c r="H74" s="145"/>
      <c r="I74" s="145"/>
      <c r="J74" s="145"/>
      <c r="K74" s="145"/>
      <c r="L74" s="145"/>
      <c r="M74" s="145"/>
      <c r="N74" s="145"/>
      <c r="O74" s="145"/>
      <c r="P74" s="145"/>
      <c r="Q74" s="145"/>
    </row>
    <row r="75" spans="1:17" ht="13.9" customHeight="1">
      <c r="A75" s="145"/>
      <c r="B75" s="145"/>
      <c r="C75" s="145"/>
      <c r="D75" s="145"/>
      <c r="E75" s="145"/>
      <c r="F75" s="145"/>
      <c r="G75" s="145"/>
      <c r="H75" s="145"/>
      <c r="I75" s="145"/>
      <c r="J75" s="145"/>
      <c r="K75" s="145"/>
      <c r="L75" s="145"/>
      <c r="M75" s="145"/>
      <c r="N75" s="145"/>
      <c r="O75" s="145"/>
      <c r="P75" s="145"/>
      <c r="Q75" s="145"/>
    </row>
    <row r="76" spans="1:17" ht="13.9" customHeight="1">
      <c r="A76" s="145"/>
      <c r="B76" s="145"/>
      <c r="C76" s="145"/>
      <c r="D76" s="145"/>
      <c r="E76" s="145"/>
      <c r="F76" s="145"/>
      <c r="G76" s="145"/>
      <c r="H76" s="145"/>
      <c r="I76" s="145"/>
      <c r="J76" s="145"/>
      <c r="K76" s="145"/>
      <c r="L76" s="145"/>
      <c r="M76" s="145"/>
      <c r="N76" s="145"/>
      <c r="O76" s="145"/>
      <c r="P76" s="145"/>
      <c r="Q76" s="145"/>
    </row>
    <row r="77" spans="1:17" ht="13.9" customHeight="1">
      <c r="A77" s="145"/>
      <c r="B77" s="145"/>
      <c r="C77" s="145"/>
      <c r="D77" s="145"/>
      <c r="E77" s="145"/>
      <c r="F77" s="145"/>
      <c r="G77" s="145"/>
      <c r="H77" s="145"/>
      <c r="I77" s="145"/>
      <c r="J77" s="145"/>
      <c r="K77" s="145"/>
      <c r="L77" s="145"/>
      <c r="M77" s="145"/>
      <c r="N77" s="145"/>
      <c r="O77" s="145"/>
      <c r="P77" s="145"/>
      <c r="Q77" s="145"/>
    </row>
    <row r="78" spans="1:17" ht="13.9" customHeight="1">
      <c r="A78" s="145"/>
      <c r="B78" s="145"/>
      <c r="C78" s="145"/>
      <c r="D78" s="145"/>
      <c r="E78" s="145"/>
      <c r="F78" s="145"/>
      <c r="G78" s="145"/>
      <c r="H78" s="145"/>
      <c r="I78" s="145"/>
      <c r="J78" s="145"/>
      <c r="K78" s="145"/>
      <c r="L78" s="145"/>
      <c r="M78" s="145"/>
      <c r="N78" s="145"/>
      <c r="O78" s="145"/>
      <c r="P78" s="145"/>
      <c r="Q78" s="145"/>
    </row>
    <row r="79" spans="1:17" ht="13.9" customHeight="1">
      <c r="A79" s="145"/>
      <c r="B79" s="145"/>
      <c r="C79" s="145"/>
      <c r="D79" s="145"/>
      <c r="E79" s="145"/>
      <c r="F79" s="145"/>
      <c r="G79" s="145"/>
      <c r="H79" s="145"/>
      <c r="I79" s="145"/>
      <c r="J79" s="145"/>
      <c r="K79" s="145"/>
      <c r="L79" s="145"/>
      <c r="M79" s="145"/>
      <c r="N79" s="145"/>
      <c r="O79" s="145"/>
      <c r="P79" s="145"/>
      <c r="Q79" s="145"/>
    </row>
    <row r="80" spans="1:17" ht="13.9" customHeight="1">
      <c r="A80" s="145"/>
      <c r="B80" s="145"/>
      <c r="C80" s="145"/>
      <c r="D80" s="145"/>
      <c r="E80" s="145"/>
      <c r="F80" s="145"/>
      <c r="G80" s="145"/>
      <c r="H80" s="145"/>
      <c r="I80" s="145"/>
      <c r="J80" s="145"/>
      <c r="K80" s="145"/>
      <c r="L80" s="145"/>
      <c r="M80" s="145"/>
      <c r="N80" s="145"/>
      <c r="O80" s="145"/>
      <c r="P80" s="145"/>
      <c r="Q80" s="145"/>
    </row>
    <row r="81" spans="1:17" ht="13.9" customHeight="1">
      <c r="A81" s="145"/>
      <c r="B81" s="145"/>
      <c r="C81" s="145"/>
      <c r="D81" s="145"/>
      <c r="E81" s="145"/>
      <c r="F81" s="145"/>
      <c r="G81" s="145"/>
      <c r="H81" s="145"/>
      <c r="I81" s="145"/>
      <c r="J81" s="145"/>
      <c r="K81" s="145"/>
      <c r="L81" s="145"/>
      <c r="M81" s="145"/>
      <c r="N81" s="145"/>
      <c r="O81" s="145"/>
      <c r="P81" s="145"/>
      <c r="Q81" s="145"/>
    </row>
    <row r="82" spans="1:17" ht="13.9" customHeight="1">
      <c r="A82" s="145"/>
      <c r="B82" s="145"/>
      <c r="C82" s="145"/>
      <c r="D82" s="145"/>
      <c r="E82" s="145"/>
      <c r="F82" s="145"/>
      <c r="G82" s="145"/>
      <c r="H82" s="145"/>
      <c r="I82" s="145"/>
      <c r="J82" s="145"/>
      <c r="K82" s="145"/>
      <c r="L82" s="145"/>
      <c r="M82" s="145"/>
      <c r="N82" s="145"/>
      <c r="O82" s="145"/>
      <c r="P82" s="145"/>
      <c r="Q82" s="145"/>
    </row>
    <row r="83" spans="1:17" ht="13.9" customHeight="1">
      <c r="A83" s="145"/>
      <c r="B83" s="145"/>
      <c r="C83" s="145"/>
      <c r="D83" s="145"/>
      <c r="E83" s="145"/>
      <c r="F83" s="145"/>
      <c r="G83" s="145"/>
      <c r="H83" s="145"/>
      <c r="I83" s="145"/>
      <c r="J83" s="145"/>
      <c r="K83" s="145"/>
      <c r="L83" s="145"/>
      <c r="M83" s="145"/>
      <c r="N83" s="145"/>
      <c r="O83" s="145"/>
      <c r="P83" s="145"/>
      <c r="Q83" s="145"/>
    </row>
    <row r="84" spans="1:17" ht="13.9" customHeight="1">
      <c r="A84" s="145"/>
      <c r="B84" s="145"/>
      <c r="C84" s="145"/>
      <c r="D84" s="145"/>
      <c r="E84" s="145"/>
      <c r="F84" s="145"/>
      <c r="G84" s="145"/>
      <c r="H84" s="145"/>
      <c r="I84" s="145"/>
      <c r="J84" s="145"/>
      <c r="K84" s="145"/>
      <c r="L84" s="145"/>
      <c r="M84" s="145"/>
      <c r="N84" s="145"/>
      <c r="O84" s="145"/>
      <c r="P84" s="145"/>
      <c r="Q84" s="145"/>
    </row>
    <row r="85" spans="1:17" ht="13.9" customHeight="1">
      <c r="A85" s="145"/>
      <c r="B85" s="145"/>
      <c r="C85" s="145"/>
      <c r="D85" s="145"/>
      <c r="E85" s="145"/>
      <c r="F85" s="145"/>
      <c r="G85" s="145"/>
      <c r="H85" s="145"/>
      <c r="I85" s="145"/>
      <c r="J85" s="145"/>
      <c r="K85" s="145"/>
      <c r="L85" s="145"/>
      <c r="M85" s="145"/>
      <c r="N85" s="145"/>
      <c r="O85" s="145"/>
      <c r="P85" s="145"/>
      <c r="Q85" s="145"/>
    </row>
    <row r="86" spans="1:17" ht="13.9" customHeight="1">
      <c r="A86" s="145"/>
      <c r="B86" s="145"/>
      <c r="C86" s="145"/>
      <c r="D86" s="145"/>
      <c r="E86" s="145"/>
      <c r="F86" s="145"/>
      <c r="G86" s="145"/>
      <c r="H86" s="145"/>
      <c r="I86" s="145"/>
      <c r="J86" s="145"/>
      <c r="K86" s="145"/>
      <c r="L86" s="145"/>
      <c r="M86" s="145"/>
      <c r="N86" s="145"/>
      <c r="O86" s="145"/>
      <c r="P86" s="145"/>
      <c r="Q86" s="145"/>
    </row>
    <row r="87" spans="1:17" ht="13.9" customHeight="1">
      <c r="A87" s="145"/>
      <c r="B87" s="145"/>
      <c r="C87" s="145"/>
      <c r="D87" s="145"/>
      <c r="E87" s="145"/>
      <c r="F87" s="145"/>
      <c r="G87" s="145"/>
      <c r="H87" s="145"/>
      <c r="I87" s="145"/>
      <c r="J87" s="145"/>
      <c r="K87" s="145"/>
      <c r="L87" s="145"/>
      <c r="M87" s="145"/>
      <c r="N87" s="145"/>
      <c r="O87" s="145"/>
      <c r="P87" s="145"/>
      <c r="Q87" s="145"/>
    </row>
    <row r="88" spans="1:17" ht="13.9" customHeight="1">
      <c r="A88" s="145"/>
      <c r="B88" s="145"/>
      <c r="C88" s="145"/>
      <c r="D88" s="145"/>
      <c r="E88" s="145"/>
      <c r="F88" s="145"/>
      <c r="G88" s="145"/>
      <c r="H88" s="145"/>
      <c r="I88" s="145"/>
      <c r="J88" s="145"/>
      <c r="K88" s="145"/>
      <c r="L88" s="145"/>
      <c r="M88" s="145"/>
      <c r="N88" s="145"/>
      <c r="O88" s="145"/>
      <c r="P88" s="145"/>
      <c r="Q88" s="145"/>
    </row>
    <row r="89" spans="1:17" ht="13.9" customHeight="1">
      <c r="A89" s="145"/>
      <c r="B89" s="145"/>
      <c r="C89" s="145"/>
      <c r="D89" s="145"/>
      <c r="E89" s="145"/>
      <c r="F89" s="145"/>
      <c r="G89" s="145"/>
      <c r="H89" s="145"/>
      <c r="I89" s="145"/>
      <c r="J89" s="145"/>
      <c r="K89" s="145"/>
      <c r="L89" s="145"/>
      <c r="M89" s="145"/>
      <c r="N89" s="145"/>
      <c r="O89" s="145"/>
      <c r="P89" s="145"/>
      <c r="Q89" s="145"/>
    </row>
    <row r="90" spans="1:17" ht="13.9" customHeight="1">
      <c r="A90" s="145"/>
      <c r="B90" s="145"/>
      <c r="C90" s="145"/>
      <c r="D90" s="145"/>
      <c r="E90" s="145"/>
      <c r="F90" s="145"/>
      <c r="G90" s="145"/>
      <c r="H90" s="145"/>
      <c r="I90" s="145"/>
      <c r="J90" s="145"/>
      <c r="K90" s="145"/>
      <c r="L90" s="145"/>
      <c r="M90" s="145"/>
      <c r="N90" s="145"/>
      <c r="O90" s="145"/>
      <c r="P90" s="145"/>
      <c r="Q90" s="145"/>
    </row>
    <row r="91" spans="1:17" ht="13.9" customHeight="1">
      <c r="A91" s="145"/>
      <c r="B91" s="145"/>
      <c r="C91" s="145"/>
      <c r="D91" s="145"/>
      <c r="E91" s="145"/>
      <c r="F91" s="145"/>
      <c r="G91" s="145"/>
      <c r="H91" s="145"/>
      <c r="I91" s="145"/>
      <c r="J91" s="145"/>
      <c r="K91" s="145"/>
      <c r="L91" s="145"/>
      <c r="M91" s="145"/>
      <c r="N91" s="145"/>
      <c r="O91" s="145"/>
      <c r="P91" s="145"/>
      <c r="Q91" s="145"/>
    </row>
    <row r="92" spans="1:17" ht="13.9" customHeight="1">
      <c r="A92" s="145"/>
      <c r="B92" s="145"/>
      <c r="C92" s="145"/>
      <c r="D92" s="145"/>
      <c r="E92" s="145"/>
      <c r="F92" s="145"/>
      <c r="G92" s="145"/>
      <c r="H92" s="145"/>
      <c r="I92" s="145"/>
      <c r="J92" s="145"/>
      <c r="K92" s="145"/>
      <c r="L92" s="145"/>
      <c r="M92" s="145"/>
      <c r="N92" s="145"/>
      <c r="O92" s="145"/>
      <c r="P92" s="145"/>
      <c r="Q92" s="145"/>
    </row>
    <row r="93" spans="1:17" ht="13.9" customHeight="1">
      <c r="A93" s="145"/>
      <c r="B93" s="145"/>
      <c r="C93" s="145"/>
      <c r="D93" s="145"/>
      <c r="E93" s="145"/>
      <c r="F93" s="145"/>
      <c r="G93" s="145"/>
      <c r="H93" s="145"/>
      <c r="I93" s="145"/>
      <c r="J93" s="145"/>
      <c r="K93" s="145"/>
      <c r="L93" s="145"/>
      <c r="M93" s="145"/>
      <c r="N93" s="145"/>
      <c r="O93" s="145"/>
      <c r="P93" s="145"/>
      <c r="Q93" s="145"/>
    </row>
    <row r="94" spans="1:17" ht="13.9" customHeight="1">
      <c r="A94" s="145"/>
      <c r="B94" s="145"/>
      <c r="C94" s="145"/>
      <c r="D94" s="145"/>
      <c r="E94" s="145"/>
      <c r="F94" s="145"/>
      <c r="G94" s="145"/>
      <c r="H94" s="145"/>
      <c r="I94" s="145"/>
      <c r="J94" s="145"/>
      <c r="K94" s="145"/>
      <c r="L94" s="145"/>
      <c r="M94" s="145"/>
      <c r="N94" s="145"/>
      <c r="O94" s="145"/>
      <c r="P94" s="145"/>
      <c r="Q94" s="145"/>
    </row>
    <row r="95" spans="1:17" ht="13.9" customHeight="1">
      <c r="A95" s="145"/>
      <c r="B95" s="145"/>
      <c r="C95" s="145"/>
      <c r="D95" s="145"/>
      <c r="E95" s="145"/>
      <c r="F95" s="145"/>
      <c r="G95" s="145"/>
      <c r="H95" s="145"/>
      <c r="I95" s="145"/>
      <c r="J95" s="145"/>
      <c r="K95" s="145"/>
      <c r="L95" s="145"/>
      <c r="M95" s="145"/>
      <c r="N95" s="145"/>
      <c r="O95" s="145"/>
      <c r="P95" s="145"/>
      <c r="Q95" s="145"/>
    </row>
    <row r="96" spans="1:17" ht="13.9" customHeight="1">
      <c r="A96" s="145"/>
      <c r="B96" s="145"/>
      <c r="C96" s="145"/>
      <c r="D96" s="145"/>
      <c r="E96" s="145"/>
      <c r="F96" s="145"/>
      <c r="G96" s="145"/>
      <c r="H96" s="145"/>
      <c r="I96" s="145"/>
      <c r="J96" s="145"/>
      <c r="K96" s="145"/>
      <c r="L96" s="145"/>
      <c r="M96" s="145"/>
      <c r="N96" s="145"/>
      <c r="O96" s="145"/>
      <c r="P96" s="145"/>
      <c r="Q96" s="145"/>
    </row>
    <row r="97" spans="1:17" ht="13.9" customHeight="1">
      <c r="A97" s="145"/>
      <c r="B97" s="145"/>
      <c r="C97" s="145"/>
      <c r="D97" s="145"/>
      <c r="E97" s="145"/>
      <c r="F97" s="145"/>
      <c r="G97" s="145"/>
      <c r="H97" s="145"/>
      <c r="I97" s="145"/>
      <c r="J97" s="145"/>
      <c r="K97" s="145"/>
      <c r="L97" s="145"/>
      <c r="M97" s="145"/>
      <c r="N97" s="145"/>
      <c r="O97" s="145"/>
      <c r="P97" s="145"/>
      <c r="Q97" s="145"/>
    </row>
    <row r="98" spans="1:17" ht="13.9" customHeight="1">
      <c r="A98" s="145"/>
      <c r="B98" s="145"/>
      <c r="C98" s="145"/>
      <c r="D98" s="145"/>
      <c r="E98" s="145"/>
      <c r="F98" s="145"/>
      <c r="G98" s="145"/>
      <c r="H98" s="145"/>
      <c r="I98" s="145"/>
      <c r="J98" s="145"/>
      <c r="K98" s="145"/>
      <c r="L98" s="145"/>
      <c r="M98" s="145"/>
      <c r="N98" s="145"/>
      <c r="O98" s="145"/>
      <c r="P98" s="145"/>
      <c r="Q98" s="145"/>
    </row>
    <row r="99" spans="1:17" ht="13.9" customHeight="1">
      <c r="A99" s="145"/>
      <c r="B99" s="145"/>
      <c r="C99" s="145"/>
      <c r="D99" s="145"/>
      <c r="E99" s="145"/>
      <c r="F99" s="145"/>
      <c r="G99" s="145"/>
      <c r="H99" s="145"/>
      <c r="I99" s="145"/>
      <c r="J99" s="145"/>
      <c r="K99" s="145"/>
      <c r="L99" s="145"/>
      <c r="M99" s="145"/>
      <c r="N99" s="145"/>
      <c r="O99" s="145"/>
      <c r="P99" s="145"/>
      <c r="Q99" s="145"/>
    </row>
    <row r="100" spans="1:17" ht="13.9" customHeight="1">
      <c r="A100" s="145"/>
      <c r="B100" s="145"/>
      <c r="C100" s="145"/>
      <c r="D100" s="145"/>
      <c r="E100" s="145"/>
      <c r="F100" s="145"/>
      <c r="G100" s="145"/>
      <c r="H100" s="145"/>
      <c r="I100" s="145"/>
      <c r="J100" s="145"/>
      <c r="K100" s="145"/>
      <c r="L100" s="145"/>
      <c r="M100" s="145"/>
      <c r="N100" s="145"/>
      <c r="O100" s="145"/>
      <c r="P100" s="145"/>
      <c r="Q100" s="145"/>
    </row>
    <row r="101" spans="1:17" ht="13.9" customHeight="1">
      <c r="A101" s="145"/>
      <c r="B101" s="145"/>
      <c r="C101" s="145"/>
      <c r="D101" s="145"/>
      <c r="E101" s="145"/>
      <c r="F101" s="145"/>
      <c r="G101" s="145"/>
      <c r="H101" s="145"/>
      <c r="I101" s="145"/>
      <c r="J101" s="145"/>
      <c r="K101" s="145"/>
      <c r="L101" s="145"/>
      <c r="M101" s="145"/>
      <c r="N101" s="145"/>
      <c r="O101" s="145"/>
      <c r="P101" s="145"/>
      <c r="Q101" s="145"/>
    </row>
    <row r="102" spans="1:17" ht="13.9" customHeight="1">
      <c r="A102" s="145"/>
      <c r="B102" s="145"/>
      <c r="C102" s="145"/>
      <c r="D102" s="145"/>
      <c r="E102" s="145"/>
      <c r="F102" s="145"/>
      <c r="G102" s="145"/>
      <c r="H102" s="145"/>
      <c r="I102" s="145"/>
      <c r="J102" s="145"/>
      <c r="K102" s="145"/>
      <c r="L102" s="145"/>
      <c r="M102" s="145"/>
      <c r="N102" s="145"/>
      <c r="O102" s="145"/>
      <c r="P102" s="145"/>
      <c r="Q102" s="145"/>
    </row>
    <row r="103" spans="1:17" ht="13.9" customHeight="1">
      <c r="A103" s="145"/>
      <c r="B103" s="145"/>
      <c r="C103" s="145"/>
      <c r="D103" s="145"/>
      <c r="E103" s="145"/>
      <c r="F103" s="145"/>
      <c r="G103" s="145"/>
      <c r="H103" s="145"/>
      <c r="I103" s="145"/>
      <c r="J103" s="145"/>
      <c r="K103" s="145"/>
      <c r="L103" s="145"/>
      <c r="M103" s="145"/>
      <c r="N103" s="145"/>
      <c r="O103" s="145"/>
      <c r="P103" s="145"/>
      <c r="Q103" s="145"/>
    </row>
    <row r="104" spans="1:17" ht="13.9" customHeight="1">
      <c r="A104" s="145"/>
      <c r="B104" s="145"/>
      <c r="C104" s="145"/>
      <c r="D104" s="145"/>
      <c r="E104" s="145"/>
      <c r="F104" s="145"/>
      <c r="G104" s="145"/>
      <c r="H104" s="145"/>
      <c r="I104" s="145"/>
      <c r="J104" s="145"/>
      <c r="K104" s="145"/>
      <c r="L104" s="145"/>
      <c r="M104" s="145"/>
      <c r="N104" s="145"/>
      <c r="O104" s="145"/>
      <c r="P104" s="145"/>
      <c r="Q104" s="145"/>
    </row>
    <row r="105" spans="1:17" ht="13.9" customHeight="1">
      <c r="A105" s="145"/>
      <c r="B105" s="145"/>
      <c r="C105" s="145"/>
      <c r="D105" s="145"/>
      <c r="E105" s="145"/>
      <c r="F105" s="145"/>
      <c r="G105" s="145"/>
      <c r="H105" s="145"/>
      <c r="I105" s="145"/>
      <c r="J105" s="145"/>
      <c r="K105" s="145"/>
      <c r="L105" s="145"/>
      <c r="M105" s="145"/>
      <c r="N105" s="145"/>
      <c r="O105" s="145"/>
      <c r="P105" s="145"/>
      <c r="Q105" s="145"/>
    </row>
    <row r="106" spans="1:17" ht="13.9" customHeight="1">
      <c r="A106" s="145"/>
      <c r="B106" s="145"/>
      <c r="C106" s="145"/>
      <c r="D106" s="145"/>
      <c r="E106" s="145"/>
      <c r="F106" s="145"/>
      <c r="G106" s="145"/>
      <c r="H106" s="145"/>
      <c r="I106" s="145"/>
      <c r="J106" s="145"/>
      <c r="K106" s="145"/>
      <c r="L106" s="145"/>
      <c r="M106" s="145"/>
      <c r="N106" s="145"/>
      <c r="O106" s="145"/>
      <c r="P106" s="145"/>
      <c r="Q106" s="145"/>
    </row>
    <row r="107" spans="1:17" ht="13.9" customHeight="1">
      <c r="A107" s="145"/>
      <c r="B107" s="145"/>
      <c r="C107" s="145"/>
      <c r="D107" s="145"/>
      <c r="E107" s="145"/>
      <c r="F107" s="145"/>
      <c r="G107" s="145"/>
      <c r="H107" s="145"/>
      <c r="I107" s="145"/>
      <c r="J107" s="145"/>
      <c r="K107" s="145"/>
      <c r="L107" s="145"/>
      <c r="M107" s="145"/>
      <c r="N107" s="145"/>
      <c r="O107" s="145"/>
      <c r="P107" s="145"/>
      <c r="Q107" s="145"/>
    </row>
    <row r="108" spans="1:17" ht="13.9" customHeight="1">
      <c r="A108" s="145"/>
      <c r="B108" s="145"/>
      <c r="C108" s="145"/>
      <c r="D108" s="145"/>
      <c r="E108" s="145"/>
      <c r="F108" s="145"/>
      <c r="G108" s="145"/>
      <c r="H108" s="145"/>
      <c r="I108" s="145"/>
      <c r="J108" s="145"/>
      <c r="K108" s="145"/>
      <c r="L108" s="145"/>
      <c r="M108" s="145"/>
      <c r="N108" s="145"/>
      <c r="O108" s="145"/>
      <c r="P108" s="145"/>
      <c r="Q108" s="145"/>
    </row>
    <row r="109" spans="1:17" ht="13.9" customHeight="1">
      <c r="A109" s="145"/>
      <c r="B109" s="145"/>
      <c r="C109" s="145"/>
      <c r="D109" s="145"/>
      <c r="E109" s="145"/>
      <c r="F109" s="145"/>
      <c r="G109" s="145"/>
      <c r="H109" s="145"/>
      <c r="I109" s="145"/>
      <c r="J109" s="145"/>
      <c r="K109" s="145"/>
      <c r="L109" s="145"/>
      <c r="M109" s="145"/>
      <c r="N109" s="145"/>
      <c r="O109" s="145"/>
      <c r="P109" s="145"/>
      <c r="Q109" s="145"/>
    </row>
    <row r="110" spans="1:17" ht="13.9" customHeight="1">
      <c r="A110" s="145"/>
      <c r="B110" s="145"/>
      <c r="C110" s="145"/>
      <c r="D110" s="145"/>
      <c r="E110" s="145"/>
      <c r="F110" s="145"/>
      <c r="G110" s="145"/>
      <c r="H110" s="145"/>
      <c r="I110" s="145"/>
      <c r="J110" s="145"/>
      <c r="K110" s="145"/>
      <c r="L110" s="145"/>
      <c r="M110" s="145"/>
      <c r="N110" s="145"/>
      <c r="O110" s="145"/>
      <c r="P110" s="145"/>
      <c r="Q110" s="145"/>
    </row>
    <row r="111" spans="1:17" ht="13.9" customHeight="1">
      <c r="A111" s="145"/>
      <c r="B111" s="145"/>
      <c r="C111" s="145"/>
      <c r="D111" s="145"/>
      <c r="E111" s="145"/>
      <c r="F111" s="145"/>
      <c r="G111" s="145"/>
      <c r="H111" s="145"/>
      <c r="I111" s="145"/>
      <c r="J111" s="145"/>
      <c r="K111" s="145"/>
      <c r="L111" s="145"/>
      <c r="M111" s="145"/>
      <c r="N111" s="145"/>
      <c r="O111" s="145"/>
      <c r="P111" s="145"/>
      <c r="Q111" s="145"/>
    </row>
    <row r="112" spans="1:17" ht="13.9" customHeight="1">
      <c r="A112" s="145"/>
      <c r="B112" s="145"/>
      <c r="C112" s="145"/>
      <c r="D112" s="145"/>
      <c r="E112" s="145"/>
      <c r="F112" s="145"/>
      <c r="G112" s="145"/>
      <c r="H112" s="145"/>
      <c r="I112" s="145"/>
      <c r="J112" s="145"/>
      <c r="K112" s="145"/>
      <c r="L112" s="145"/>
      <c r="M112" s="145"/>
      <c r="N112" s="145"/>
      <c r="O112" s="145"/>
      <c r="P112" s="145"/>
      <c r="Q112" s="145"/>
    </row>
  </sheetData>
  <mergeCells count="5">
    <mergeCell ref="C29:R29"/>
    <mergeCell ref="F23:K23"/>
    <mergeCell ref="F24:K24"/>
    <mergeCell ref="F26:K26"/>
    <mergeCell ref="A28:N28"/>
  </mergeCells>
  <phoneticPr fontId="22" type="noConversion"/>
  <pageMargins left="0.5" right="0.5" top="0.5" bottom="0.5" header="0.5" footer="0.5"/>
  <pageSetup scale="44"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IA-NADocument" ma:contentTypeID="0x010100A3F1A33742BB40798E5513FD18CF9B2C00EA1522832D85DF4FAFE4621D35D8ED19" ma:contentTypeVersion="2" ma:contentTypeDescription="IIA NA Document Content Type" ma:contentTypeScope="" ma:versionID="3e8f7b30ea51ec0a987e16ce446ca5ee">
  <xsd:schema xmlns:xsd="http://www.w3.org/2001/XMLSchema" xmlns:xs="http://www.w3.org/2001/XMLSchema" xmlns:p="http://schemas.microsoft.com/office/2006/metadata/properties" xmlns:ns2="8e958129-824a-4e61-b366-514efecccb7e" targetNamespace="http://schemas.microsoft.com/office/2006/metadata/properties" ma:root="true" ma:fieldsID="4cae9d4b832c0c8438d271d0ceaf5c65" ns2:_="">
    <xsd:import namespace="8e958129-824a-4e61-b366-514efecccb7e"/>
    <xsd:element name="properties">
      <xsd:complexType>
        <xsd:sequence>
          <xsd:element name="documentManagement">
            <xsd:complexType>
              <xsd:all>
                <xsd:element ref="ns2:NAFileID" minOccurs="0"/>
                <xsd:element ref="ns2:NAInternalAuditTopic" minOccurs="0"/>
                <xsd:element ref="ns2:NAContentSource" minOccurs="0"/>
                <xsd:element ref="ns2:NAIndustry" minOccurs="0"/>
                <xsd:element ref="ns2:NAAuthor" minOccurs="0"/>
                <xsd:element ref="ns2:NADepartment" minOccurs="0"/>
                <xsd:element ref="ns2:NAContentLocation" minOccurs="0"/>
                <xsd:element ref="ns2:NAContentPrivacy" minOccurs="0"/>
                <xsd:element ref="ns2:IIALang" minOccurs="0"/>
                <xsd:element ref="ns2:NA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958129-824a-4e61-b366-514efecccb7e" elementFormDefault="qualified">
    <xsd:import namespace="http://schemas.microsoft.com/office/2006/documentManagement/types"/>
    <xsd:import namespace="http://schemas.microsoft.com/office/infopath/2007/PartnerControls"/>
    <xsd:element name="NAFileID" ma:index="8" nillable="true" ma:displayName="NAFileID" ma:internalName="NAFileID">
      <xsd:simpleType>
        <xsd:restriction base="dms:Text"/>
      </xsd:simpleType>
    </xsd:element>
    <xsd:element name="NAInternalAuditTopic" ma:index="9" nillable="true" ma:displayName="NAInternalAuditTopic" ma:format="Dropdown" ma:internalName="NAInternalAuditTopic">
      <xsd:simpleType>
        <xsd:restriction base="dms:Choice">
          <xsd:enumeration value="Finance and Compliance Auditing"/>
          <xsd:enumeration value="Fraud"/>
          <xsd:enumeration value="Governance"/>
          <xsd:enumeration value="Internal Audit Activity/Function"/>
          <xsd:enumeration value="Internal Control"/>
          <xsd:enumeration value="Operational/Performance Auditing"/>
          <xsd:enumeration value="Risk"/>
          <xsd:enumeration value="Technology"/>
          <xsd:enumeration value="Other"/>
        </xsd:restriction>
      </xsd:simpleType>
    </xsd:element>
    <xsd:element name="NAContentSource" ma:index="10" nillable="true" ma:displayName="NAContentSource" ma:format="Dropdown" ma:internalName="NAContentSource">
      <xsd:simpleType>
        <xsd:restriction base="dms:Choice">
          <xsd:enumeration value="[]"/>
          <xsd:enumeration value="Annual Report"/>
          <xsd:enumeration value="Article"/>
          <xsd:enumeration value="Audit Tool (Checklists, Audit Programs)"/>
          <xsd:enumeration value="Bio"/>
          <xsd:enumeration value="Blog"/>
          <xsd:enumeration value="Chapter Leader Materials"/>
          <xsd:enumeration value="Committee Document"/>
          <xsd:enumeration value="Conference"/>
          <xsd:enumeration value="Course Outline"/>
          <xsd:enumeration value="Curriculum"/>
          <xsd:enumeration value="FAQ"/>
          <xsd:enumeration value="Forms"/>
          <xsd:enumeration value="Glossary"/>
          <xsd:enumeration value="Institute Leader Materials"/>
          <xsd:enumeration value="Instructions"/>
          <xsd:enumeration value="Marketing Material"/>
          <xsd:enumeration value="Matrix"/>
          <xsd:enumeration value="Model"/>
          <xsd:enumeration value="MoU"/>
          <xsd:enumeration value="Matrix"/>
          <xsd:enumeration value="News/PR"/>
          <xsd:enumeration value="Position Paper"/>
          <xsd:enumeration value="Practice Guide"/>
          <xsd:enumeration value="Practice Advisory"/>
          <xsd:enumeration value="Preparation Guide"/>
          <xsd:enumeration value="Presentation"/>
          <xsd:enumeration value="Press release"/>
          <xsd:enumeration value="Price List"/>
          <xsd:enumeration value="Publication"/>
          <xsd:enumeration value="Report/Paper"/>
          <xsd:enumeration value="Self-Study"/>
          <xsd:enumeration value="Seminar"/>
          <xsd:enumeration value="Survey"/>
          <xsd:enumeration value="Webinar"/>
        </xsd:restriction>
      </xsd:simpleType>
    </xsd:element>
    <xsd:element name="NAIndustry" ma:index="11" nillable="true" ma:displayName="NAIndustry" ma:internalName="NAIndustry">
      <xsd:simpleType>
        <xsd:restriction base="dms:Choice">
          <xsd:enumeration value="Construction"/>
          <xsd:enumeration value="Environmental"/>
          <xsd:enumeration value="Financial Services"/>
          <xsd:enumeration value="Gaming"/>
          <xsd:enumeration value="Government"/>
          <xsd:enumeration value="Healthcare"/>
          <xsd:enumeration value="Manufacturing"/>
          <xsd:enumeration value="[]"/>
        </xsd:restriction>
      </xsd:simpleType>
    </xsd:element>
    <xsd:element name="NAAuthor" ma:index="12" nillable="true" ma:displayName="NAAuthor" ma:internalName="NAAuthor">
      <xsd:simpleType>
        <xsd:restriction base="dms:Text"/>
      </xsd:simpleType>
    </xsd:element>
    <xsd:element name="NADepartment" ma:index="13" nillable="true" ma:displayName="NADepartment" ma:internalName="NADepartment">
      <xsd:simpleType>
        <xsd:restriction base="dms:Choice">
          <xsd:enumeration value="Academic Relations"/>
          <xsd:enumeration value="Accounting"/>
          <xsd:enumeration value="Advertising/Sponsorship"/>
          <xsd:enumeration value="Advocacy"/>
          <xsd:enumeration value="AEC"/>
          <xsd:enumeration value="Bookstore"/>
          <xsd:enumeration value="Certification"/>
          <xsd:enumeration value="Chapters"/>
          <xsd:enumeration value="Conferences"/>
          <xsd:enumeration value="Corporate Communications"/>
          <xsd:enumeration value="Customer Relations"/>
          <xsd:enumeration value="E-learning"/>
          <xsd:enumeration value="GAIN"/>
          <xsd:enumeration value="Governance"/>
          <xsd:enumeration value="Human Resources"/>
          <xsd:enumeration value="Information Services"/>
          <xsd:enumeration value="International Conferecnce"/>
          <xsd:enumeration value="Global Relations"/>
          <xsd:enumeration value="Marketing"/>
          <xsd:enumeration value="Membership"/>
          <xsd:enumeration value="On-site Training"/>
          <xsd:enumeration value="Publications"/>
          <xsd:enumeration value="Quality"/>
          <xsd:enumeration value="Research Foundation"/>
          <xsd:enumeration value="Seminars"/>
          <xsd:enumeration value="Standards and Guidance"/>
          <xsd:enumeration value="[]"/>
        </xsd:restriction>
      </xsd:simpleType>
    </xsd:element>
    <xsd:element name="NAContentLocation" ma:index="14" nillable="true" ma:displayName="NAContentLocation" ma:internalName="NAContentLocation">
      <xsd:simpleType>
        <xsd:restriction base="dms:Choice">
          <xsd:enumeration value="Global website"/>
          <xsd:enumeration value="N.A. website"/>
          <xsd:enumeration value="Both"/>
        </xsd:restriction>
      </xsd:simpleType>
    </xsd:element>
    <xsd:element name="NAContentPrivacy" ma:index="15" nillable="true" ma:displayName="NAContentPrivacy" ma:internalName="NAContentPrivacy">
      <xsd:simpleType>
        <xsd:restriction base="dms:Choice">
          <xsd:enumeration value="Confidential - High Risk"/>
          <xsd:enumeration value="Private - Medium Risk"/>
          <xsd:enumeration value="Restricted - Low Risk"/>
          <xsd:enumeration value="Public - no risk"/>
          <xsd:enumeration value="[]"/>
        </xsd:restriction>
      </xsd:simpleType>
    </xsd:element>
    <xsd:element name="IIALang" ma:index="16" nillable="true" ma:displayName="IIALang" ma:default="English" ma:format="Dropdown" ma:internalName="IIALang">
      <xsd:simpleType>
        <xsd:restriction base="dms:Choice">
          <xsd:enumeration value="Arabic"/>
          <xsd:enumeration value="Armenian"/>
          <xsd:enumeration value="Azeri"/>
          <xsd:enumeration value="Bosnian"/>
          <xsd:enumeration value="Bulgarian"/>
          <xsd:enumeration value="Chinese (Simplified)"/>
          <xsd:enumeration value="Chinese (Unsimplified)"/>
          <xsd:enumeration value="Chinese (Traditional)"/>
          <xsd:enumeration value="Croatian"/>
          <xsd:enumeration value="Czech"/>
          <xsd:enumeration value="Danish"/>
          <xsd:enumeration value="Dutch"/>
          <xsd:enumeration value="English"/>
          <xsd:enumeration value="Estonian"/>
          <xsd:enumeration value="Finnish"/>
          <xsd:enumeration value="French"/>
          <xsd:enumeration value="Georgian"/>
          <xsd:enumeration value="German"/>
          <xsd:enumeration value="Greek"/>
          <xsd:enumeration value="Hebrew"/>
          <xsd:enumeration value="Hungarian"/>
          <xsd:enumeration value="Icelandic"/>
          <xsd:enumeration value="Indonesian"/>
          <xsd:enumeration value="Italian"/>
          <xsd:enumeration value="Japanese"/>
          <xsd:enumeration value="Korean"/>
          <xsd:enumeration value="Latvian"/>
          <xsd:enumeration value="Lithuanian"/>
          <xsd:enumeration value="Macedonian"/>
          <xsd:enumeration value="Mongolian"/>
          <xsd:enumeration value="Montenegrin"/>
          <xsd:enumeration value="Norwegian"/>
          <xsd:enumeration value="Polish"/>
          <xsd:enumeration value="Portuguese"/>
          <xsd:enumeration value="Romanian"/>
          <xsd:enumeration value="Russian"/>
          <xsd:enumeration value="Serbian"/>
          <xsd:enumeration value="Slovak"/>
          <xsd:enumeration value="Slovenian"/>
          <xsd:enumeration value="Spanish"/>
          <xsd:enumeration value="Swedish"/>
          <xsd:enumeration value="Tajik"/>
          <xsd:enumeration value="Thai"/>
          <xsd:enumeration value="Turkish"/>
          <xsd:enumeration value="Ukrainian"/>
          <xsd:enumeration value="[]"/>
        </xsd:restriction>
      </xsd:simpleType>
    </xsd:element>
    <xsd:element name="NASummary" ma:index="17" nillable="true" ma:displayName="NASummary" ma:internalName="NASummar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NAInternalAuditTopic xmlns="8e958129-824a-4e61-b366-514efecccb7e">Risk</NAInternalAuditTopic>
    <NAFileID xmlns="8e958129-824a-4e61-b366-514efecccb7e" xsi:nil="true"/>
    <NASummary xmlns="8e958129-824a-4e61-b366-514efecccb7e">This tool provides an audit universe and risk assessment template used in practice that has been scrubbed and made available for public use.</NASummary>
    <NADepartment xmlns="8e958129-824a-4e61-b366-514efecccb7e">Standards and Guidance</NADepartment>
    <NAIndustry xmlns="8e958129-824a-4e61-b366-514efecccb7e" xsi:nil="true"/>
    <NAContentLocation xmlns="8e958129-824a-4e61-b366-514efecccb7e">Both</NAContentLocation>
    <NAContentPrivacy xmlns="8e958129-824a-4e61-b366-514efecccb7e">Public - no risk</NAContentPrivacy>
    <NAAuthor xmlns="8e958129-824a-4e61-b366-514efecccb7e" xsi:nil="true"/>
    <NAContentSource xmlns="8e958129-824a-4e61-b366-514efecccb7e" xsi:nil="true"/>
    <IIALang xmlns="8e958129-824a-4e61-b366-514efecccb7e">English</IIALang>
  </documentManagement>
</p:properties>
</file>

<file path=customXml/itemProps1.xml><?xml version="1.0" encoding="utf-8"?>
<ds:datastoreItem xmlns:ds="http://schemas.openxmlformats.org/officeDocument/2006/customXml" ds:itemID="{F520EA20-FDAE-4B5B-8F59-361BBE22D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958129-824a-4e61-b366-514efecccb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F97D35-417B-436A-AB4A-9454E53DAA29}">
  <ds:schemaRefs>
    <ds:schemaRef ds:uri="http://schemas.microsoft.com/sharepoint/v3/contenttype/forms"/>
  </ds:schemaRefs>
</ds:datastoreItem>
</file>

<file path=customXml/itemProps3.xml><?xml version="1.0" encoding="utf-8"?>
<ds:datastoreItem xmlns:ds="http://schemas.openxmlformats.org/officeDocument/2006/customXml" ds:itemID="{A3F330A4-39D0-438D-9662-8254370406BF}">
  <ds:schemaRefs>
    <ds:schemaRef ds:uri="http://schemas.microsoft.com/office/2006/metadata/longProperties"/>
  </ds:schemaRefs>
</ds:datastoreItem>
</file>

<file path=customXml/itemProps4.xml><?xml version="1.0" encoding="utf-8"?>
<ds:datastoreItem xmlns:ds="http://schemas.openxmlformats.org/officeDocument/2006/customXml" ds:itemID="{10DBB910-5A97-4358-ABB9-1BF8EAD0BBC9}">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2006/metadata/properties"/>
    <ds:schemaRef ds:uri="http://purl.org/dc/terms/"/>
    <ds:schemaRef ds:uri="http://schemas.microsoft.com/office/infopath/2007/PartnerControls"/>
    <ds:schemaRef ds:uri="8e958129-824a-4e61-b366-514efecccb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Terms and Search Disclaimer</vt:lpstr>
      <vt:lpstr>Sorted by Risk wDescriptions</vt:lpstr>
      <vt:lpstr>Audit Descriptions</vt:lpstr>
      <vt:lpstr>Sort by Risk Score</vt:lpstr>
      <vt:lpstr>Risk Scores</vt:lpstr>
      <vt:lpstr>Risk Areas</vt:lpstr>
      <vt:lpstr>Store Self Audits</vt:lpstr>
      <vt:lpstr>'Risk Scores'!Print_Area</vt:lpstr>
      <vt:lpstr>'Sort by Risk Score'!Print_Area</vt:lpstr>
      <vt:lpstr>TenToFour</vt:lpstr>
      <vt:lpstr>ThreeToOne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Universe and Risk Assessment Tool</dc:title>
  <dc:creator/>
  <cp:lastModifiedBy/>
  <dcterms:created xsi:type="dcterms:W3CDTF">2010-03-18T21:09:10Z</dcterms:created>
  <dcterms:modified xsi:type="dcterms:W3CDTF">2018-10-31T10:37:10Z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EC_DocumentSource">
    <vt:lpwstr/>
  </property>
  <property fmtid="{D5CDD505-2E9C-101B-9397-08002B2CF9AE}" pid="3" name="AEC_DocumentAuthor">
    <vt:lpwstr>shared</vt:lpwstr>
  </property>
  <property fmtid="{D5CDD505-2E9C-101B-9397-08002B2CF9AE}" pid="4" name="AEC_ExpirationDate">
    <vt:lpwstr>2012-12-31T00:00:00Z</vt:lpwstr>
  </property>
  <property fmtid="{D5CDD505-2E9C-101B-9397-08002B2CF9AE}" pid="5" name="Document-File_Classification">
    <vt:lpwstr>Public</vt:lpwstr>
  </property>
  <property fmtid="{D5CDD505-2E9C-101B-9397-08002B2CF9AE}" pid="6" name="ContentType">
    <vt:lpwstr>AEC Resource Docs</vt:lpwstr>
  </property>
  <property fmtid="{D5CDD505-2E9C-101B-9397-08002B2CF9AE}" pid="7" name="SQTTaxonomy">
    <vt:lpwstr>;#10;#79;#172;#9;#86;#</vt:lpwstr>
  </property>
  <property fmtid="{D5CDD505-2E9C-101B-9397-08002B2CF9AE}" pid="8" name="AEC_DocumentDescription">
    <vt:lpwstr>&lt;div&gt;&lt;/div&gt;</vt:lpwstr>
  </property>
  <property fmtid="{D5CDD505-2E9C-101B-9397-08002B2CF9AE}" pid="9" name="AEC_Comments">
    <vt:lpwstr/>
  </property>
  <property fmtid="{D5CDD505-2E9C-101B-9397-08002B2CF9AE}" pid="10" name="AEC_DocumentDate">
    <vt:lpwstr>2010-09-01T00:00:00Z</vt:lpwstr>
  </property>
  <property fmtid="{D5CDD505-2E9C-101B-9397-08002B2CF9AE}" pid="11" name="AEC_DocumentOwner">
    <vt:lpwstr/>
  </property>
  <property fmtid="{D5CDD505-2E9C-101B-9397-08002B2CF9AE}" pid="12" name="AEC_ReviewDate">
    <vt:lpwstr>2011-12-31T00:00:00Z</vt:lpwstr>
  </property>
  <property fmtid="{D5CDD505-2E9C-101B-9397-08002B2CF9AE}" pid="13" name="AEC_DownloadCount">
    <vt:lpwstr>134.000000000000</vt:lpwstr>
  </property>
  <property fmtid="{D5CDD505-2E9C-101B-9397-08002B2CF9AE}" pid="14" name="Order">
    <vt:lpwstr>66100.0000000000</vt:lpwstr>
  </property>
  <property fmtid="{D5CDD505-2E9C-101B-9397-08002B2CF9AE}" pid="15" name="_dlc_DocId">
    <vt:lpwstr>AECDOC-18-1537</vt:lpwstr>
  </property>
  <property fmtid="{D5CDD505-2E9C-101B-9397-08002B2CF9AE}" pid="16" name="_dlc_DocIdItemGuid">
    <vt:lpwstr>4b043af5-fc1c-4dbe-8724-3c097c03fc8d</vt:lpwstr>
  </property>
  <property fmtid="{D5CDD505-2E9C-101B-9397-08002B2CF9AE}" pid="17" name="_dlc_DocIdUrl">
    <vt:lpwstr>https://aec.theiia.org/knowledge-center/_layouts/15/DocIdRedir.aspx?ID=AECDOC-18-1537, AECDOC-18-1537</vt:lpwstr>
  </property>
  <property fmtid="{D5CDD505-2E9C-101B-9397-08002B2CF9AE}" pid="18" name="AECKnowledgeCeneterDescription">
    <vt:lpwstr/>
  </property>
  <property fmtid="{D5CDD505-2E9C-101B-9397-08002B2CF9AE}" pid="19" name="AECKnowledgeCountDownload">
    <vt:lpwstr>128.000000000000</vt:lpwstr>
  </property>
  <property fmtid="{D5CDD505-2E9C-101B-9397-08002B2CF9AE}" pid="20" name="AECFolder">
    <vt:lpwstr>Management Tools</vt:lpwstr>
  </property>
  <property fmtid="{D5CDD505-2E9C-101B-9397-08002B2CF9AE}" pid="21" name="StartDate">
    <vt:lpwstr>2010-09-01T00:00:00Z</vt:lpwstr>
  </property>
  <property fmtid="{D5CDD505-2E9C-101B-9397-08002B2CF9AE}" pid="22" name="Authors">
    <vt:lpwstr/>
  </property>
  <property fmtid="{D5CDD505-2E9C-101B-9397-08002B2CF9AE}" pid="23" name="AECTopic_0">
    <vt:lpwstr>Risk Management|2b179773-13dd-4901-9af3-6787774a62c5; Tools and Techniques|9a8ea0fa-62cc-43bd-8dae-57e645d39ba1</vt:lpwstr>
  </property>
  <property fmtid="{D5CDD505-2E9C-101B-9397-08002B2CF9AE}" pid="24" name="AECDocumentAuthor">
    <vt:lpwstr/>
  </property>
  <property fmtid="{D5CDD505-2E9C-101B-9397-08002B2CF9AE}" pid="25" name="AECTopic">
    <vt:lpwstr>48;#Risk Management|2b179773-13dd-4901-9af3-6787774a62c5;#60;#Tools and Techniques|9a8ea0fa-62cc-43bd-8dae-57e645d39ba1</vt:lpwstr>
  </property>
  <property fmtid="{D5CDD505-2E9C-101B-9397-08002B2CF9AE}" pid="26" name="AECDocumentType">
    <vt:lpwstr>17;#Audit Tools|f9c81fd4-d30d-455b-9313-cdbf60f25c99</vt:lpwstr>
  </property>
  <property fmtid="{D5CDD505-2E9C-101B-9397-08002B2CF9AE}" pid="27" name="AECDocumentType_0">
    <vt:lpwstr>Audit Tools|f9c81fd4-d30d-455b-9313-cdbf60f25c99</vt:lpwstr>
  </property>
  <property fmtid="{D5CDD505-2E9C-101B-9397-08002B2CF9AE}" pid="28" name="AECDocumentAuthor_0">
    <vt:lpwstr/>
  </property>
  <property fmtid="{D5CDD505-2E9C-101B-9397-08002B2CF9AE}" pid="29" name="AECKCTitle">
    <vt:lpwstr>Risk Assessment Toolset</vt:lpwstr>
  </property>
  <property fmtid="{D5CDD505-2E9C-101B-9397-08002B2CF9AE}" pid="30" name="AECReviewDate">
    <vt:lpwstr/>
  </property>
</Properties>
</file>